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Lasīt mani" state="visible" r:id="rId4"/>
    <sheet sheetId="2" name="Grafiks" state="visible" r:id="rId5"/>
    <sheet sheetId="3" name="Kodi" state="visible" r:id="rId6"/>
    <sheet sheetId="4" name="Kalendārs" state="visible" r:id="rId7"/>
  </sheets>
  <calcPr calcId="171027" fullCalcOnLoad="1"/>
</workbook>
</file>

<file path=xl/sharedStrings.xml><?xml version="1.0" encoding="utf-8"?>
<sst xmlns="http://schemas.openxmlformats.org/spreadsheetml/2006/main" count="3072" uniqueCount="87">
  <si>
    <t>Darba un maiņu grafiks</t>
  </si>
  <si>
    <t>Bezmaksas veidne no darbalaikauzskaite.lv</t>
  </si>
  <si>
    <t>Grafiks</t>
  </si>
  <si>
    <t>Šūnā C3 norādiet mēneša pirmo datumu. Dienu numuri un nedēļas dienas aprēķināsies automātiski; brīvdienas un svētku dienas ir iekrāsotas.</t>
  </si>
  <si>
    <t>Maiņu kodi</t>
  </si>
  <si>
    <t>Katrā šūnā ierakstiet maiņas kodu no lapas "Kodi" (piem. D, N, R) vai stundu skaitu ar ciparu. Kodus, laikus un pārtraukumus var mainīt – stundas pārrēķināsies.</t>
  </si>
  <si>
    <t>Stundas un norma</t>
  </si>
  <si>
    <t>Katram darbiniekam tiek saskaitītas plānotās stundas un nakts stundas un salīdzinātas ar mēneša normu. Atvaļinājuma (A) un slimības (S) dienas samazina individuālo normu.</t>
  </si>
  <si>
    <t>Likums</t>
  </si>
  <si>
    <t>Maiņu grafiks darbiniekiem jāpaziņo vismaz mēnesi iepriekš; divas maiņas pēc kārtas ir aizliegtas (Darba likuma 139. pants). Summētā darba laikā – ne vairāk kā 24 h pēc kārtas un 56 h nedēļā (140. pants).</t>
  </si>
  <si>
    <t>Veidne ir informatīva. Pārbaudiet aprēķinus atbilstoši sava uzņēmuma darba kārtības noteikumiem un koplīgumam.</t>
  </si>
  <si>
    <t>Excel kļūst par šauru?</t>
  </si>
  <si>
    <t>Automatizētai darba laika uzskaitei – FjordHub →</t>
  </si>
  <si>
    <t>Mēnesis (1. datums)</t>
  </si>
  <si>
    <t>Dienas norma, h</t>
  </si>
  <si>
    <t>Uzņēmums / nodaļa</t>
  </si>
  <si>
    <t/>
  </si>
  <si>
    <t>Mēneša norma, h</t>
  </si>
  <si>
    <t>Darbinieks</t>
  </si>
  <si>
    <t>Stundas</t>
  </si>
  <si>
    <t>Nakts h</t>
  </si>
  <si>
    <t>Prombūtne, d</t>
  </si>
  <si>
    <t>Norma, h</t>
  </si>
  <si>
    <t>Starpība</t>
  </si>
  <si>
    <t>Anna Bērziņa</t>
  </si>
  <si>
    <t>D</t>
  </si>
  <si>
    <t>B</t>
  </si>
  <si>
    <t>Jānis Ozols</t>
  </si>
  <si>
    <t>R</t>
  </si>
  <si>
    <t>N</t>
  </si>
  <si>
    <t>Līga Kalniņa</t>
  </si>
  <si>
    <t>A</t>
  </si>
  <si>
    <t>Iekrāsojums: pelēks – brīvdiena, oranžs – svētku diena, violets – nakts maiņa, zaļš – prombūtne. Kodus un maiņu laikus maina lapā "Kodi".</t>
  </si>
  <si>
    <t>Kods</t>
  </si>
  <si>
    <t>Nosaukums</t>
  </si>
  <si>
    <t>Sākums</t>
  </si>
  <si>
    <t>Beigas</t>
  </si>
  <si>
    <t>Pārtraukums, min</t>
  </si>
  <si>
    <t>Nakts stundas</t>
  </si>
  <si>
    <t>Ja sākums un beigas sakrīt, tiek pieņemta 24 h maiņa. Maiņa, kuras beigas ir agrāk par sākumu, beidzas nākamajā dienā. Nakts laiks 22:00–06:00; pārtraukums no nakts stundām atskaitīts proporcionāli.</t>
  </si>
  <si>
    <t>Dienas darbs 8 h</t>
  </si>
  <si>
    <t>Dienas maiņa 12 h</t>
  </si>
  <si>
    <t>Nakts maiņa 12 h</t>
  </si>
  <si>
    <t>V</t>
  </si>
  <si>
    <t>Vakara maiņa</t>
  </si>
  <si>
    <t>24</t>
  </si>
  <si>
    <t>Diennakts maiņa</t>
  </si>
  <si>
    <t>Brīvs</t>
  </si>
  <si>
    <t>Atvaļinājums</t>
  </si>
  <si>
    <t>S</t>
  </si>
  <si>
    <t>Slimība</t>
  </si>
  <si>
    <t>Datums</t>
  </si>
  <si>
    <t>Nedēļas diena</t>
  </si>
  <si>
    <t>Svētku diena / piezīme</t>
  </si>
  <si>
    <t>Dienas veids</t>
  </si>
  <si>
    <t>Pirmssvētku diena</t>
  </si>
  <si>
    <t>Svētku dienas pēc likuma "Par svētku, atceres un atzīmējamām dienām". Pārceltās darba dienas pēc MK rīkojumiem (valsts budžeta iestādēm saistošas, pārējiem – ieteikums). Pirmssvētku dienā darba laiks saīsināts par 1 h (Darba likuma 135. pants); nepilnam darba laikam (dienas norma zem 7 h) saīsinājumu nepiemēro. Ja jūsu uzņēmums darba dienas nepārceļ, labojiet kolonnu "Dienas veids".</t>
  </si>
  <si>
    <t>ceturtdiena</t>
  </si>
  <si>
    <t>Jaungada diena</t>
  </si>
  <si>
    <t>Svētku diena</t>
  </si>
  <si>
    <t>piektdiena</t>
  </si>
  <si>
    <t>Darba diena pārcelta (MK rīkojums)</t>
  </si>
  <si>
    <t>Pārcelta brīvdiena</t>
  </si>
  <si>
    <t>sestdiena</t>
  </si>
  <si>
    <t>Brīvdiena</t>
  </si>
  <si>
    <t>svētdiena</t>
  </si>
  <si>
    <t>pirmdiena</t>
  </si>
  <si>
    <t>Darba diena</t>
  </si>
  <si>
    <t>otrdiena</t>
  </si>
  <si>
    <t>trešdiena</t>
  </si>
  <si>
    <t>Pārcelta darba diena (MK rīkojums)</t>
  </si>
  <si>
    <t>Pārcelta darba diena</t>
  </si>
  <si>
    <t>Jā</t>
  </si>
  <si>
    <t>Lielā Piektdiena</t>
  </si>
  <si>
    <t>Pirmās Lieldienas</t>
  </si>
  <si>
    <t>Otrās Lieldienas</t>
  </si>
  <si>
    <t>Darba svētki, Latvijas Republikas Satversmes sapulces sasaukšanas diena</t>
  </si>
  <si>
    <t>Latvijas Republikas Neatkarības deklarācijas pasludināšanas diena</t>
  </si>
  <si>
    <t>Mātes diena</t>
  </si>
  <si>
    <t>Vasarsvētki</t>
  </si>
  <si>
    <t>Līgo diena</t>
  </si>
  <si>
    <t>Jāņu diena</t>
  </si>
  <si>
    <t>Latvijas Republikas proklamēšanas diena</t>
  </si>
  <si>
    <t>Ziemassvētku vakars</t>
  </si>
  <si>
    <t>Pirmie Ziemassvētki</t>
  </si>
  <si>
    <t>Otrie Ziemassvētki</t>
  </si>
  <si>
    <t>Vecgada diena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</si>
</sst>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m yyyy"/>
    <numFmt numFmtId="165" formatCode="0.##"/>
    <numFmt numFmtId="166" formatCode="hh:mm"/>
    <numFmt numFmtId="167" formatCode="dd.mm.yyyy"/>
  </numFmts>
  <fonts count="15" x14ac:knownFonts="1">
    <font>
      <color theme="1"/>
      <family val="2"/>
      <scheme val="minor"/>
      <sz val="11"/>
      <name val="Calibri"/>
    </font>
    <font>
      <b/>
      <sz val="18"/>
      <name val="Calibri"/>
    </font>
    <font>
      <color rgb="FF2346B8"/>
      <sz val="10"/>
      <name val="Calibri"/>
    </font>
    <font>
      <b/>
      <sz val="11"/>
      <name val="Calibri"/>
    </font>
    <font>
      <sz val="11"/>
      <name val="Calibri"/>
    </font>
    <font>
      <i/>
      <color rgb="FF6B7185"/>
      <sz val="9"/>
      <name val="Calibri"/>
    </font>
    <font>
      <u/>
      <color rgb="FF2346B8"/>
      <sz val="11"/>
      <name val="Calibri"/>
    </font>
    <font>
      <b/>
      <color rgb="FF10131F"/>
      <sz val="16"/>
      <name val="Calibri"/>
    </font>
    <font>
      <color rgb="FF6B7185"/>
      <sz val="9"/>
      <name val="Calibri"/>
    </font>
    <font>
      <color rgb="FF2346B8"/>
      <sz val="9"/>
      <name val="Calibri"/>
    </font>
    <font>
      <color rgb="FF6B7185"/>
      <sz val="10"/>
      <name val="Calibri"/>
    </font>
    <font>
      <b/>
      <name val="Calibri"/>
    </font>
    <font>
      <b/>
      <color rgb="FFFFFFFF"/>
      <sz val="10"/>
      <name val="Calibri"/>
    </font>
    <font>
      <sz val="10"/>
      <name val="Calibri"/>
    </font>
    <font>
      <b/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EF2FC"/>
      </patternFill>
    </fill>
    <fill>
      <patternFill patternType="solid">
        <fgColor rgb="FF2346B8"/>
      </patternFill>
    </fill>
    <fill>
      <patternFill patternType="solid">
        <fgColor rgb="FFF6F7FA"/>
      </patternFill>
    </fill>
    <fill>
      <patternFill patternType="solid">
        <fgColor rgb="FFFDEFE3"/>
      </patternFill>
    </fill>
    <fill>
      <patternFill patternType="solid">
        <fgColor rgb="FFF1F2F6"/>
      </patternFill>
    </fill>
  </fills>
  <borders count="4">
    <border>
      <left/>
      <right/>
      <top/>
      <bottom/>
      <diagonal/>
    </border>
    <border>
      <left style="thin">
        <color rgb="FFDDE1EA"/>
      </left>
      <right style="thin">
        <color rgb="FFDDE1EA"/>
      </right>
      <top style="thin">
        <color rgb="FFDDE1EA"/>
      </top>
      <bottom style="thin">
        <color rgb="FFDDE1EA"/>
      </bottom>
      <diagonal/>
    </border>
    <border>
      <left/>
      <right/>
      <top/>
      <bottom style="thin">
        <color rgb="FFDDE1EA"/>
      </bottom>
      <diagonal/>
    </border>
    <border>
      <left/>
      <right style="thin">
        <color rgb="FFDDE1EA"/>
      </right>
      <top/>
      <bottom style="thin">
        <color rgb="FFDDE1EA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5" fontId="11" fillId="0" borderId="0" xfId="0" applyNumberFormat="1" applyFont="1"/>
    <xf numFmtId="0" fontId="12" fillId="3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/>
    </xf>
    <xf numFmtId="0" fontId="13" fillId="2" borderId="1" xfId="0" applyFont="1" applyFill="1" applyBorder="1"/>
    <xf numFmtId="0" fontId="13" fillId="0" borderId="1" xfId="0" applyFont="1" applyBorder="1" applyAlignment="1">
      <alignment horizontal="center" vertical="center"/>
    </xf>
    <xf numFmtId="165" fontId="14" fillId="0" borderId="1" xfId="0" applyNumberFormat="1" applyFont="1" applyBorder="1"/>
    <xf numFmtId="165" fontId="13" fillId="0" borderId="1" xfId="0" applyNumberFormat="1" applyFont="1" applyBorder="1"/>
    <xf numFmtId="166" fontId="0" fillId="0" borderId="0" xfId="0" applyNumberFormat="1"/>
    <xf numFmtId="165" fontId="0" fillId="0" borderId="0" xfId="0" applyNumberFormat="1"/>
    <xf numFmtId="166" fontId="12" fillId="3" borderId="1" xfId="0" applyNumberFormat="1" applyFont="1" applyFill="1" applyBorder="1" applyAlignment="1">
      <alignment horizontal="center" vertical="center" wrapText="1"/>
    </xf>
    <xf numFmtId="165" fontId="12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0" fillId="2" borderId="3" xfId="0" applyFill="1" applyBorder="1"/>
    <xf numFmtId="166" fontId="0" fillId="2" borderId="3" xfId="0" applyNumberFormat="1" applyFill="1" applyBorder="1"/>
    <xf numFmtId="165" fontId="0" fillId="4" borderId="3" xfId="0" applyNumberFormat="1" applyFill="1" applyBorder="1"/>
    <xf numFmtId="167" fontId="0" fillId="0" borderId="0" xfId="0" applyNumberFormat="1"/>
    <xf numFmtId="167" fontId="12" fillId="3" borderId="1" xfId="0" applyNumberFormat="1" applyFont="1" applyFill="1" applyBorder="1" applyAlignment="1">
      <alignment horizontal="center" vertical="center" wrapText="1"/>
    </xf>
    <xf numFmtId="167" fontId="0" fillId="5" borderId="0" xfId="0" applyNumberFormat="1" applyFill="1"/>
    <xf numFmtId="0" fontId="0" fillId="5" borderId="0" xfId="0" applyFill="1"/>
    <xf numFmtId="165" fontId="0" fillId="5" borderId="0" xfId="0" applyNumberFormat="1" applyFill="1"/>
    <xf numFmtId="167" fontId="0" fillId="6" borderId="0" xfId="0" applyNumberFormat="1" applyFill="1"/>
    <xf numFmtId="0" fontId="0" fillId="6" borderId="0" xfId="0" applyFill="1"/>
    <xf numFmtId="165" fontId="0" fillId="6" borderId="0" xfId="0" applyNumberFormat="1" applyFill="1"/>
  </cellXfs>
  <cellStyles count="1">
    <cellStyle name="Normal" xfId="0" builtinId="0"/>
  </cellStyles>
  <dxfs count="4">
    <dxf>
      <font>
        <color rgb="FF4B33C4"/>
      </font>
      <fill>
        <patternFill patternType="solid">
          <bgColor rgb="FFEBE7FF"/>
        </patternFill>
      </fill>
    </dxf>
    <dxf>
      <font>
        <color rgb="FF1D7A46"/>
      </font>
      <fill>
        <patternFill patternType="solid">
          <bgColor rgb="FFE3F4EA"/>
        </patternFill>
      </fill>
    </dxf>
    <dxf>
      <fill>
        <patternFill patternType="solid">
          <bgColor rgb="FFFDEFE3"/>
        </patternFill>
      </fill>
    </dxf>
    <dxf>
      <fill>
        <patternFill patternType="solid">
          <bgColor rgb="FFF1F2F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arbalaikauzskaite.lv/?utm_source=excel&amp;utm_medium=veidne" TargetMode="External"/><Relationship Id="rId2" Type="http://schemas.openxmlformats.org/officeDocument/2006/relationships/hyperlink" Target="https://fjordhub.com/?utm_source=darbalaikauzskaite.lv&amp;utm_medium=referral&amp;utm_campaign=excel-veidne&amp;utm_content=xlsx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darbalaikauzskaite.lv/?utm_source=excel&amp;utm_medium=veidne" TargetMode="External"/><Relationship Id="rId2" Type="http://schemas.openxmlformats.org/officeDocument/2006/relationships/hyperlink" Target="https://fjordhub.com/?utm_source=darbalaikauzskaite.lv&amp;utm_medium=referral&amp;utm_campaign=excel-veidne&amp;utm_content=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2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24" customWidth="1"/>
    <col min="3" max="3" width="9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38" customHeight="1" spans="2:3" x14ac:dyDescent="0.25">
      <c r="B5" s="3" t="s">
        <v>2</v>
      </c>
      <c r="C5" s="4" t="s">
        <v>3</v>
      </c>
    </row>
    <row r="6" ht="38" customHeight="1" spans="2:3" x14ac:dyDescent="0.25">
      <c r="B6" s="3" t="s">
        <v>4</v>
      </c>
      <c r="C6" s="4" t="s">
        <v>5</v>
      </c>
    </row>
    <row r="7" ht="38" customHeight="1" spans="2:3" x14ac:dyDescent="0.25">
      <c r="B7" s="3" t="s">
        <v>6</v>
      </c>
      <c r="C7" s="4" t="s">
        <v>7</v>
      </c>
    </row>
    <row r="8" ht="54" customHeight="1" spans="2:3" x14ac:dyDescent="0.25">
      <c r="B8" s="3" t="s">
        <v>8</v>
      </c>
      <c r="C8" s="4" t="s">
        <v>9</v>
      </c>
    </row>
    <row r="10" spans="2:3" x14ac:dyDescent="0.25">
      <c r="B10" s="5" t="s">
        <v>10</v>
      </c>
      <c r="C10" s="5"/>
    </row>
    <row r="12" spans="2:3" x14ac:dyDescent="0.25">
      <c r="B12" s="6" t="s">
        <v>11</v>
      </c>
      <c r="C12" s="7" t="s">
        <v>12</v>
      </c>
    </row>
  </sheetData>
  <mergeCells count="1">
    <mergeCell ref="B10:C10"/>
  </mergeCells>
  <hyperlinks>
    <hyperlink ref="B3" r:id="rId1"/>
    <hyperlink ref="C12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8"/>
  <sheetViews>
    <sheetView workbookViewId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32" width="4.6" customWidth="1"/>
    <col min="33" max="37" width="10" customWidth="1"/>
  </cols>
  <sheetData>
    <row r="1" ht="26" customHeight="1" spans="1:1" x14ac:dyDescent="0.25">
      <c r="A1" s="8" t="s">
        <v>0</v>
      </c>
    </row>
    <row r="2" spans="1:16" x14ac:dyDescent="0.25">
      <c r="A2" s="9" t="s">
        <v>1</v>
      </c>
      <c r="P2" s="10" t="s">
        <v>12</v>
      </c>
    </row>
    <row r="3" spans="1:15" x14ac:dyDescent="0.25">
      <c r="A3" s="11" t="s">
        <v>13</v>
      </c>
      <c r="C3" s="12">
        <v>46296</v>
      </c>
      <c r="D3" s="12"/>
      <c r="E3" s="12"/>
      <c r="F3" s="12"/>
      <c r="G3" s="12"/>
      <c r="H3" s="12"/>
      <c r="J3" s="11" t="s">
        <v>14</v>
      </c>
      <c r="K3" s="11"/>
      <c r="L3" s="11"/>
      <c r="M3" s="11"/>
      <c r="N3" s="13">
        <v>8</v>
      </c>
      <c r="O3" s="13"/>
    </row>
    <row r="4" spans="1:15" x14ac:dyDescent="0.25">
      <c r="A4" s="11" t="s">
        <v>15</v>
      </c>
      <c r="C4" s="14" t="s">
        <v>16</v>
      </c>
      <c r="D4" s="14"/>
      <c r="E4" s="14"/>
      <c r="F4" s="14"/>
      <c r="G4" s="14"/>
      <c r="H4" s="14"/>
      <c r="J4" s="11" t="s">
        <v>17</v>
      </c>
      <c r="K4" s="11"/>
      <c r="L4" s="11"/>
      <c r="M4" s="11"/>
      <c r="N4" s="15">
        <f>SUMIFS('Kalendārs'!$F$2:$F$734,'Kalendārs'!$A$2:$A$734,"&gt;="&amp;$C$3,'Kalendārs'!$A$2:$A$734,"&lt;="&amp;EOMONTH($C$3,0))</f>
      </c>
      <c r="O4" s="15"/>
    </row>
    <row r="5" ht="22" customHeight="1" spans="1:37" x14ac:dyDescent="0.25">
      <c r="A5" s="16" t="s">
        <v>18</v>
      </c>
      <c r="B5" s="16">
        <f>IF(MONTH($C$3+0)=MONTH($C$3),DAY($C$3+0),"")</f>
      </c>
      <c r="C5" s="16">
        <f>IF(MONTH($C$3+1)=MONTH($C$3),DAY($C$3+1),"")</f>
      </c>
      <c r="D5" s="16">
        <f>IF(MONTH($C$3+2)=MONTH($C$3),DAY($C$3+2),"")</f>
      </c>
      <c r="E5" s="16">
        <f>IF(MONTH($C$3+3)=MONTH($C$3),DAY($C$3+3),"")</f>
      </c>
      <c r="F5" s="16">
        <f>IF(MONTH($C$3+4)=MONTH($C$3),DAY($C$3+4),"")</f>
      </c>
      <c r="G5" s="16">
        <f>IF(MONTH($C$3+5)=MONTH($C$3),DAY($C$3+5),"")</f>
      </c>
      <c r="H5" s="16">
        <f>IF(MONTH($C$3+6)=MONTH($C$3),DAY($C$3+6),"")</f>
      </c>
      <c r="I5" s="16">
        <f>IF(MONTH($C$3+7)=MONTH($C$3),DAY($C$3+7),"")</f>
      </c>
      <c r="J5" s="16">
        <f>IF(MONTH($C$3+8)=MONTH($C$3),DAY($C$3+8),"")</f>
      </c>
      <c r="K5" s="16">
        <f>IF(MONTH($C$3+9)=MONTH($C$3),DAY($C$3+9),"")</f>
      </c>
      <c r="L5" s="16">
        <f>IF(MONTH($C$3+10)=MONTH($C$3),DAY($C$3+10),"")</f>
      </c>
      <c r="M5" s="16">
        <f>IF(MONTH($C$3+11)=MONTH($C$3),DAY($C$3+11),"")</f>
      </c>
      <c r="N5" s="16">
        <f>IF(MONTH($C$3+12)=MONTH($C$3),DAY($C$3+12),"")</f>
      </c>
      <c r="O5" s="16">
        <f>IF(MONTH($C$3+13)=MONTH($C$3),DAY($C$3+13),"")</f>
      </c>
      <c r="P5" s="16">
        <f>IF(MONTH($C$3+14)=MONTH($C$3),DAY($C$3+14),"")</f>
      </c>
      <c r="Q5" s="16">
        <f>IF(MONTH($C$3+15)=MONTH($C$3),DAY($C$3+15),"")</f>
      </c>
      <c r="R5" s="16">
        <f>IF(MONTH($C$3+16)=MONTH($C$3),DAY($C$3+16),"")</f>
      </c>
      <c r="S5" s="16">
        <f>IF(MONTH($C$3+17)=MONTH($C$3),DAY($C$3+17),"")</f>
      </c>
      <c r="T5" s="16">
        <f>IF(MONTH($C$3+18)=MONTH($C$3),DAY($C$3+18),"")</f>
      </c>
      <c r="U5" s="16">
        <f>IF(MONTH($C$3+19)=MONTH($C$3),DAY($C$3+19),"")</f>
      </c>
      <c r="V5" s="16">
        <f>IF(MONTH($C$3+20)=MONTH($C$3),DAY($C$3+20),"")</f>
      </c>
      <c r="W5" s="16">
        <f>IF(MONTH($C$3+21)=MONTH($C$3),DAY($C$3+21),"")</f>
      </c>
      <c r="X5" s="16">
        <f>IF(MONTH($C$3+22)=MONTH($C$3),DAY($C$3+22),"")</f>
      </c>
      <c r="Y5" s="16">
        <f>IF(MONTH($C$3+23)=MONTH($C$3),DAY($C$3+23),"")</f>
      </c>
      <c r="Z5" s="16">
        <f>IF(MONTH($C$3+24)=MONTH($C$3),DAY($C$3+24),"")</f>
      </c>
      <c r="AA5" s="16">
        <f>IF(MONTH($C$3+25)=MONTH($C$3),DAY($C$3+25),"")</f>
      </c>
      <c r="AB5" s="16">
        <f>IF(MONTH($C$3+26)=MONTH($C$3),DAY($C$3+26),"")</f>
      </c>
      <c r="AC5" s="16">
        <f>IF(MONTH($C$3+27)=MONTH($C$3),DAY($C$3+27),"")</f>
      </c>
      <c r="AD5" s="16">
        <f>IF(MONTH($C$3+28)=MONTH($C$3),DAY($C$3+28),"")</f>
      </c>
      <c r="AE5" s="16">
        <f>IF(MONTH($C$3+29)=MONTH($C$3),DAY($C$3+29),"")</f>
      </c>
      <c r="AF5" s="16">
        <f>IF(MONTH($C$3+30)=MONTH($C$3),DAY($C$3+30),"")</f>
      </c>
      <c r="AG5" s="16" t="s">
        <v>19</v>
      </c>
      <c r="AH5" s="16" t="s">
        <v>20</v>
      </c>
      <c r="AI5" s="16" t="s">
        <v>21</v>
      </c>
      <c r="AJ5" s="16" t="s">
        <v>22</v>
      </c>
      <c r="AK5" s="16" t="s">
        <v>23</v>
      </c>
    </row>
    <row r="6" spans="1:37" x14ac:dyDescent="0.25">
      <c r="A6" s="16"/>
      <c r="B6" s="17">
        <f>IF(B5="","",CHOOSE(WEEKDAY($C$3+0,2),"P","O","T","C","Pk","S","Sv"))</f>
      </c>
      <c r="C6" s="17">
        <f>IF(C5="","",CHOOSE(WEEKDAY($C$3+1,2),"P","O","T","C","Pk","S","Sv"))</f>
      </c>
      <c r="D6" s="17">
        <f>IF(D5="","",CHOOSE(WEEKDAY($C$3+2,2),"P","O","T","C","Pk","S","Sv"))</f>
      </c>
      <c r="E6" s="17">
        <f>IF(E5="","",CHOOSE(WEEKDAY($C$3+3,2),"P","O","T","C","Pk","S","Sv"))</f>
      </c>
      <c r="F6" s="17">
        <f>IF(F5="","",CHOOSE(WEEKDAY($C$3+4,2),"P","O","T","C","Pk","S","Sv"))</f>
      </c>
      <c r="G6" s="17">
        <f>IF(G5="","",CHOOSE(WEEKDAY($C$3+5,2),"P","O","T","C","Pk","S","Sv"))</f>
      </c>
      <c r="H6" s="17">
        <f>IF(H5="","",CHOOSE(WEEKDAY($C$3+6,2),"P","O","T","C","Pk","S","Sv"))</f>
      </c>
      <c r="I6" s="17">
        <f>IF(I5="","",CHOOSE(WEEKDAY($C$3+7,2),"P","O","T","C","Pk","S","Sv"))</f>
      </c>
      <c r="J6" s="17">
        <f>IF(J5="","",CHOOSE(WEEKDAY($C$3+8,2),"P","O","T","C","Pk","S","Sv"))</f>
      </c>
      <c r="K6" s="17">
        <f>IF(K5="","",CHOOSE(WEEKDAY($C$3+9,2),"P","O","T","C","Pk","S","Sv"))</f>
      </c>
      <c r="L6" s="17">
        <f>IF(L5="","",CHOOSE(WEEKDAY($C$3+10,2),"P","O","T","C","Pk","S","Sv"))</f>
      </c>
      <c r="M6" s="17">
        <f>IF(M5="","",CHOOSE(WEEKDAY($C$3+11,2),"P","O","T","C","Pk","S","Sv"))</f>
      </c>
      <c r="N6" s="17">
        <f>IF(N5="","",CHOOSE(WEEKDAY($C$3+12,2),"P","O","T","C","Pk","S","Sv"))</f>
      </c>
      <c r="O6" s="17">
        <f>IF(O5="","",CHOOSE(WEEKDAY($C$3+13,2),"P","O","T","C","Pk","S","Sv"))</f>
      </c>
      <c r="P6" s="17">
        <f>IF(P5="","",CHOOSE(WEEKDAY($C$3+14,2),"P","O","T","C","Pk","S","Sv"))</f>
      </c>
      <c r="Q6" s="17">
        <f>IF(Q5="","",CHOOSE(WEEKDAY($C$3+15,2),"P","O","T","C","Pk","S","Sv"))</f>
      </c>
      <c r="R6" s="17">
        <f>IF(R5="","",CHOOSE(WEEKDAY($C$3+16,2),"P","O","T","C","Pk","S","Sv"))</f>
      </c>
      <c r="S6" s="17">
        <f>IF(S5="","",CHOOSE(WEEKDAY($C$3+17,2),"P","O","T","C","Pk","S","Sv"))</f>
      </c>
      <c r="T6" s="17">
        <f>IF(T5="","",CHOOSE(WEEKDAY($C$3+18,2),"P","O","T","C","Pk","S","Sv"))</f>
      </c>
      <c r="U6" s="17">
        <f>IF(U5="","",CHOOSE(WEEKDAY($C$3+19,2),"P","O","T","C","Pk","S","Sv"))</f>
      </c>
      <c r="V6" s="17">
        <f>IF(V5="","",CHOOSE(WEEKDAY($C$3+20,2),"P","O","T","C","Pk","S","Sv"))</f>
      </c>
      <c r="W6" s="17">
        <f>IF(W5="","",CHOOSE(WEEKDAY($C$3+21,2),"P","O","T","C","Pk","S","Sv"))</f>
      </c>
      <c r="X6" s="17">
        <f>IF(X5="","",CHOOSE(WEEKDAY($C$3+22,2),"P","O","T","C","Pk","S","Sv"))</f>
      </c>
      <c r="Y6" s="17">
        <f>IF(Y5="","",CHOOSE(WEEKDAY($C$3+23,2),"P","O","T","C","Pk","S","Sv"))</f>
      </c>
      <c r="Z6" s="17">
        <f>IF(Z5="","",CHOOSE(WEEKDAY($C$3+24,2),"P","O","T","C","Pk","S","Sv"))</f>
      </c>
      <c r="AA6" s="17">
        <f>IF(AA5="","",CHOOSE(WEEKDAY($C$3+25,2),"P","O","T","C","Pk","S","Sv"))</f>
      </c>
      <c r="AB6" s="17">
        <f>IF(AB5="","",CHOOSE(WEEKDAY($C$3+26,2),"P","O","T","C","Pk","S","Sv"))</f>
      </c>
      <c r="AC6" s="17">
        <f>IF(AC5="","",CHOOSE(WEEKDAY($C$3+27,2),"P","O","T","C","Pk","S","Sv"))</f>
      </c>
      <c r="AD6" s="17">
        <f>IF(AD5="","",CHOOSE(WEEKDAY($C$3+28,2),"P","O","T","C","Pk","S","Sv"))</f>
      </c>
      <c r="AE6" s="17">
        <f>IF(AE5="","",CHOOSE(WEEKDAY($C$3+29,2),"P","O","T","C","Pk","S","Sv"))</f>
      </c>
      <c r="AF6" s="17">
        <f>IF(AF5="","",CHOOSE(WEEKDAY($C$3+30,2),"P","O","T","C","Pk","S","Sv"))</f>
      </c>
      <c r="AG6" s="16"/>
      <c r="AH6" s="16"/>
      <c r="AI6" s="16"/>
      <c r="AJ6" s="16"/>
      <c r="AK6" s="16"/>
    </row>
    <row r="7" ht="20" customHeight="1" spans="1:37" x14ac:dyDescent="0.25">
      <c r="A7" s="18" t="s">
        <v>24</v>
      </c>
      <c r="B7" s="19" t="s">
        <v>25</v>
      </c>
      <c r="C7" s="19" t="s">
        <v>25</v>
      </c>
      <c r="D7" s="19" t="s">
        <v>26</v>
      </c>
      <c r="E7" s="19" t="s">
        <v>26</v>
      </c>
      <c r="F7" s="19" t="s">
        <v>25</v>
      </c>
      <c r="G7" s="19" t="s">
        <v>25</v>
      </c>
      <c r="H7" s="19" t="s">
        <v>25</v>
      </c>
      <c r="I7" s="19" t="s">
        <v>25</v>
      </c>
      <c r="J7" s="19" t="s">
        <v>25</v>
      </c>
      <c r="K7" s="19" t="s">
        <v>26</v>
      </c>
      <c r="L7" s="19" t="s">
        <v>26</v>
      </c>
      <c r="M7" s="19" t="s">
        <v>25</v>
      </c>
      <c r="N7" s="19" t="s">
        <v>25</v>
      </c>
      <c r="O7" s="19" t="s">
        <v>25</v>
      </c>
      <c r="P7" s="19" t="s">
        <v>25</v>
      </c>
      <c r="Q7" s="19" t="s">
        <v>25</v>
      </c>
      <c r="R7" s="19" t="s">
        <v>26</v>
      </c>
      <c r="S7" s="19" t="s">
        <v>26</v>
      </c>
      <c r="T7" s="19" t="s">
        <v>25</v>
      </c>
      <c r="U7" s="19" t="s">
        <v>25</v>
      </c>
      <c r="V7" s="19" t="s">
        <v>25</v>
      </c>
      <c r="W7" s="19" t="s">
        <v>25</v>
      </c>
      <c r="X7" s="19" t="s">
        <v>25</v>
      </c>
      <c r="Y7" s="19" t="s">
        <v>26</v>
      </c>
      <c r="Z7" s="19" t="s">
        <v>26</v>
      </c>
      <c r="AA7" s="19" t="s">
        <v>25</v>
      </c>
      <c r="AB7" s="19" t="s">
        <v>25</v>
      </c>
      <c r="AC7" s="19" t="s">
        <v>25</v>
      </c>
      <c r="AD7" s="19" t="s">
        <v>25</v>
      </c>
      <c r="AE7" s="19" t="s">
        <v>25</v>
      </c>
      <c r="AF7" s="19"/>
      <c r="AG7" s="20">
        <f>IF($A7="","",SUMPRODUCT(SUMIF('Kodi'!$A$2:$A$30,B7:AF7,'Kodi'!$F$2:$F$30))+SUM(B7:AF7))</f>
      </c>
      <c r="AH7" s="20">
        <f>IF($A7="","",SUMPRODUCT(SUMIF('Kodi'!$A$2:$A$30,B7:AF7,'Kodi'!$G$2:$G$30)))</f>
      </c>
      <c r="AI7" s="21">
        <f>IF($A7="","",SUMPRODUCT(((B7:AF7="A")+(B7:AF7="S"))*(B$6:AF$6&lt;&gt;"S")*(B$6:AF$6&lt;&gt;"Sv")*(B$6:AF$6&lt;&gt;"")))</f>
      </c>
      <c r="AJ7" s="20">
        <f>IF($A7="","",MAX(0,$N$4-AI7*$N$3))</f>
      </c>
      <c r="AK7" s="20">
        <f>IF($A7="","",AG7-AJ7)</f>
      </c>
    </row>
    <row r="8" ht="20" customHeight="1" spans="1:37" x14ac:dyDescent="0.25">
      <c r="A8" s="18" t="s">
        <v>27</v>
      </c>
      <c r="B8" s="19" t="s">
        <v>28</v>
      </c>
      <c r="C8" s="19" t="s">
        <v>29</v>
      </c>
      <c r="D8" s="19" t="s">
        <v>26</v>
      </c>
      <c r="E8" s="19" t="s">
        <v>26</v>
      </c>
      <c r="F8" s="19" t="s">
        <v>28</v>
      </c>
      <c r="G8" s="19" t="s">
        <v>29</v>
      </c>
      <c r="H8" s="19" t="s">
        <v>26</v>
      </c>
      <c r="I8" s="19" t="s">
        <v>26</v>
      </c>
      <c r="J8" s="19" t="s">
        <v>28</v>
      </c>
      <c r="K8" s="19" t="s">
        <v>29</v>
      </c>
      <c r="L8" s="19" t="s">
        <v>26</v>
      </c>
      <c r="M8" s="19" t="s">
        <v>26</v>
      </c>
      <c r="N8" s="19" t="s">
        <v>28</v>
      </c>
      <c r="O8" s="19" t="s">
        <v>29</v>
      </c>
      <c r="P8" s="19" t="s">
        <v>26</v>
      </c>
      <c r="Q8" s="19" t="s">
        <v>26</v>
      </c>
      <c r="R8" s="19" t="s">
        <v>28</v>
      </c>
      <c r="S8" s="19" t="s">
        <v>29</v>
      </c>
      <c r="T8" s="19" t="s">
        <v>26</v>
      </c>
      <c r="U8" s="19" t="s">
        <v>26</v>
      </c>
      <c r="V8" s="19" t="s">
        <v>28</v>
      </c>
      <c r="W8" s="19" t="s">
        <v>29</v>
      </c>
      <c r="X8" s="19" t="s">
        <v>26</v>
      </c>
      <c r="Y8" s="19" t="s">
        <v>26</v>
      </c>
      <c r="Z8" s="19" t="s">
        <v>28</v>
      </c>
      <c r="AA8" s="19" t="s">
        <v>29</v>
      </c>
      <c r="AB8" s="19" t="s">
        <v>26</v>
      </c>
      <c r="AC8" s="19" t="s">
        <v>26</v>
      </c>
      <c r="AD8" s="19" t="s">
        <v>28</v>
      </c>
      <c r="AE8" s="19" t="s">
        <v>29</v>
      </c>
      <c r="AF8" s="19"/>
      <c r="AG8" s="20">
        <f>IF($A8="","",SUMPRODUCT(SUMIF('Kodi'!$A$2:$A$30,B8:AF8,'Kodi'!$F$2:$F$30))+SUM(B8:AF8))</f>
      </c>
      <c r="AH8" s="20">
        <f>IF($A8="","",SUMPRODUCT(SUMIF('Kodi'!$A$2:$A$30,B8:AF8,'Kodi'!$G$2:$G$30)))</f>
      </c>
      <c r="AI8" s="21">
        <f>IF($A8="","",SUMPRODUCT(((B8:AF8="A")+(B8:AF8="S"))*(B$6:AF$6&lt;&gt;"S")*(B$6:AF$6&lt;&gt;"Sv")*(B$6:AF$6&lt;&gt;"")))</f>
      </c>
      <c r="AJ8" s="20">
        <f>IF($A8="","",MAX(0,$N$4-AI8*$N$3))</f>
      </c>
      <c r="AK8" s="20">
        <f>IF($A8="","",AG8-AJ8)</f>
      </c>
    </row>
    <row r="9" ht="20" customHeight="1" spans="1:37" x14ac:dyDescent="0.25">
      <c r="A9" s="18" t="s">
        <v>30</v>
      </c>
      <c r="B9" s="19" t="s">
        <v>26</v>
      </c>
      <c r="C9" s="19" t="s">
        <v>28</v>
      </c>
      <c r="D9" s="19" t="s">
        <v>29</v>
      </c>
      <c r="E9" s="19" t="s">
        <v>26</v>
      </c>
      <c r="F9" s="19" t="s">
        <v>26</v>
      </c>
      <c r="G9" s="19" t="s">
        <v>28</v>
      </c>
      <c r="H9" s="19" t="s">
        <v>29</v>
      </c>
      <c r="I9" s="19" t="s">
        <v>26</v>
      </c>
      <c r="J9" s="19" t="s">
        <v>26</v>
      </c>
      <c r="K9" s="19" t="s">
        <v>28</v>
      </c>
      <c r="L9" s="19" t="s">
        <v>29</v>
      </c>
      <c r="M9" s="19" t="s">
        <v>26</v>
      </c>
      <c r="N9" s="19" t="s">
        <v>26</v>
      </c>
      <c r="O9" s="19" t="s">
        <v>31</v>
      </c>
      <c r="P9" s="19" t="s">
        <v>31</v>
      </c>
      <c r="Q9" s="19" t="s">
        <v>31</v>
      </c>
      <c r="R9" s="19" t="s">
        <v>31</v>
      </c>
      <c r="S9" s="19" t="s">
        <v>31</v>
      </c>
      <c r="T9" s="19" t="s">
        <v>26</v>
      </c>
      <c r="U9" s="19" t="s">
        <v>28</v>
      </c>
      <c r="V9" s="19" t="s">
        <v>29</v>
      </c>
      <c r="W9" s="19" t="s">
        <v>26</v>
      </c>
      <c r="X9" s="19" t="s">
        <v>26</v>
      </c>
      <c r="Y9" s="19" t="s">
        <v>28</v>
      </c>
      <c r="Z9" s="19" t="s">
        <v>29</v>
      </c>
      <c r="AA9" s="19" t="s">
        <v>26</v>
      </c>
      <c r="AB9" s="19" t="s">
        <v>26</v>
      </c>
      <c r="AC9" s="19" t="s">
        <v>28</v>
      </c>
      <c r="AD9" s="19" t="s">
        <v>29</v>
      </c>
      <c r="AE9" s="19" t="s">
        <v>26</v>
      </c>
      <c r="AF9" s="19"/>
      <c r="AG9" s="20">
        <f>IF($A9="","",SUMPRODUCT(SUMIF('Kodi'!$A$2:$A$30,B9:AF9,'Kodi'!$F$2:$F$30))+SUM(B9:AF9))</f>
      </c>
      <c r="AH9" s="20">
        <f>IF($A9="","",SUMPRODUCT(SUMIF('Kodi'!$A$2:$A$30,B9:AF9,'Kodi'!$G$2:$G$30)))</f>
      </c>
      <c r="AI9" s="21">
        <f>IF($A9="","",SUMPRODUCT(((B9:AF9="A")+(B9:AF9="S"))*(B$6:AF$6&lt;&gt;"S")*(B$6:AF$6&lt;&gt;"Sv")*(B$6:AF$6&lt;&gt;"")))</f>
      </c>
      <c r="AJ9" s="20">
        <f>IF($A9="","",MAX(0,$N$4-AI9*$N$3))</f>
      </c>
      <c r="AK9" s="20">
        <f>IF($A9="","",AG9-AJ9)</f>
      </c>
    </row>
    <row r="10" ht="20" customHeight="1" spans="1:37" x14ac:dyDescent="0.25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20">
        <f>IF($A10="","",SUMPRODUCT(SUMIF('Kodi'!$A$2:$A$30,B10:AF10,'Kodi'!$F$2:$F$30))+SUM(B10:AF10))</f>
      </c>
      <c r="AH10" s="20">
        <f>IF($A10="","",SUMPRODUCT(SUMIF('Kodi'!$A$2:$A$30,B10:AF10,'Kodi'!$G$2:$G$30)))</f>
      </c>
      <c r="AI10" s="21">
        <f>IF($A10="","",SUMPRODUCT(((B10:AF10="A")+(B10:AF10="S"))*(B$6:AF$6&lt;&gt;"S")*(B$6:AF$6&lt;&gt;"Sv")*(B$6:AF$6&lt;&gt;"")))</f>
      </c>
      <c r="AJ10" s="20">
        <f>IF($A10="","",MAX(0,$N$4-AI10*$N$3))</f>
      </c>
      <c r="AK10" s="20">
        <f>IF($A10="","",AG10-AJ10)</f>
      </c>
    </row>
    <row r="11" ht="20" customHeight="1" spans="1:37" x14ac:dyDescent="0.25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20">
        <f>IF($A11="","",SUMPRODUCT(SUMIF('Kodi'!$A$2:$A$30,B11:AF11,'Kodi'!$F$2:$F$30))+SUM(B11:AF11))</f>
      </c>
      <c r="AH11" s="20">
        <f>IF($A11="","",SUMPRODUCT(SUMIF('Kodi'!$A$2:$A$30,B11:AF11,'Kodi'!$G$2:$G$30)))</f>
      </c>
      <c r="AI11" s="21">
        <f>IF($A11="","",SUMPRODUCT(((B11:AF11="A")+(B11:AF11="S"))*(B$6:AF$6&lt;&gt;"S")*(B$6:AF$6&lt;&gt;"Sv")*(B$6:AF$6&lt;&gt;"")))</f>
      </c>
      <c r="AJ11" s="20">
        <f>IF($A11="","",MAX(0,$N$4-AI11*$N$3))</f>
      </c>
      <c r="AK11" s="20">
        <f>IF($A11="","",AG11-AJ11)</f>
      </c>
    </row>
    <row r="12" ht="20" customHeight="1" spans="1:37" x14ac:dyDescent="0.25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20">
        <f>IF($A12="","",SUMPRODUCT(SUMIF('Kodi'!$A$2:$A$30,B12:AF12,'Kodi'!$F$2:$F$30))+SUM(B12:AF12))</f>
      </c>
      <c r="AH12" s="20">
        <f>IF($A12="","",SUMPRODUCT(SUMIF('Kodi'!$A$2:$A$30,B12:AF12,'Kodi'!$G$2:$G$30)))</f>
      </c>
      <c r="AI12" s="21">
        <f>IF($A12="","",SUMPRODUCT(((B12:AF12="A")+(B12:AF12="S"))*(B$6:AF$6&lt;&gt;"S")*(B$6:AF$6&lt;&gt;"Sv")*(B$6:AF$6&lt;&gt;"")))</f>
      </c>
      <c r="AJ12" s="20">
        <f>IF($A12="","",MAX(0,$N$4-AI12*$N$3))</f>
      </c>
      <c r="AK12" s="20">
        <f>IF($A12="","",AG12-AJ12)</f>
      </c>
    </row>
    <row r="13" ht="20" customHeight="1" spans="1:37" x14ac:dyDescent="0.25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20">
        <f>IF($A13="","",SUMPRODUCT(SUMIF('Kodi'!$A$2:$A$30,B13:AF13,'Kodi'!$F$2:$F$30))+SUM(B13:AF13))</f>
      </c>
      <c r="AH13" s="20">
        <f>IF($A13="","",SUMPRODUCT(SUMIF('Kodi'!$A$2:$A$30,B13:AF13,'Kodi'!$G$2:$G$30)))</f>
      </c>
      <c r="AI13" s="21">
        <f>IF($A13="","",SUMPRODUCT(((B13:AF13="A")+(B13:AF13="S"))*(B$6:AF$6&lt;&gt;"S")*(B$6:AF$6&lt;&gt;"Sv")*(B$6:AF$6&lt;&gt;"")))</f>
      </c>
      <c r="AJ13" s="20">
        <f>IF($A13="","",MAX(0,$N$4-AI13*$N$3))</f>
      </c>
      <c r="AK13" s="20">
        <f>IF($A13="","",AG13-AJ13)</f>
      </c>
    </row>
    <row r="14" ht="20" customHeight="1" spans="1:37" x14ac:dyDescent="0.25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20">
        <f>IF($A14="","",SUMPRODUCT(SUMIF('Kodi'!$A$2:$A$30,B14:AF14,'Kodi'!$F$2:$F$30))+SUM(B14:AF14))</f>
      </c>
      <c r="AH14" s="20">
        <f>IF($A14="","",SUMPRODUCT(SUMIF('Kodi'!$A$2:$A$30,B14:AF14,'Kodi'!$G$2:$G$30)))</f>
      </c>
      <c r="AI14" s="21">
        <f>IF($A14="","",SUMPRODUCT(((B14:AF14="A")+(B14:AF14="S"))*(B$6:AF$6&lt;&gt;"S")*(B$6:AF$6&lt;&gt;"Sv")*(B$6:AF$6&lt;&gt;"")))</f>
      </c>
      <c r="AJ14" s="20">
        <f>IF($A14="","",MAX(0,$N$4-AI14*$N$3))</f>
      </c>
      <c r="AK14" s="20">
        <f>IF($A14="","",AG14-AJ14)</f>
      </c>
    </row>
    <row r="15" ht="20" customHeight="1" spans="1:37" x14ac:dyDescent="0.25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20">
        <f>IF($A15="","",SUMPRODUCT(SUMIF('Kodi'!$A$2:$A$30,B15:AF15,'Kodi'!$F$2:$F$30))+SUM(B15:AF15))</f>
      </c>
      <c r="AH15" s="20">
        <f>IF($A15="","",SUMPRODUCT(SUMIF('Kodi'!$A$2:$A$30,B15:AF15,'Kodi'!$G$2:$G$30)))</f>
      </c>
      <c r="AI15" s="21">
        <f>IF($A15="","",SUMPRODUCT(((B15:AF15="A")+(B15:AF15="S"))*(B$6:AF$6&lt;&gt;"S")*(B$6:AF$6&lt;&gt;"Sv")*(B$6:AF$6&lt;&gt;"")))</f>
      </c>
      <c r="AJ15" s="20">
        <f>IF($A15="","",MAX(0,$N$4-AI15*$N$3))</f>
      </c>
      <c r="AK15" s="20">
        <f>IF($A15="","",AG15-AJ15)</f>
      </c>
    </row>
    <row r="16" ht="20" customHeight="1" spans="1:37" x14ac:dyDescent="0.25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20">
        <f>IF($A16="","",SUMPRODUCT(SUMIF('Kodi'!$A$2:$A$30,B16:AF16,'Kodi'!$F$2:$F$30))+SUM(B16:AF16))</f>
      </c>
      <c r="AH16" s="20">
        <f>IF($A16="","",SUMPRODUCT(SUMIF('Kodi'!$A$2:$A$30,B16:AF16,'Kodi'!$G$2:$G$30)))</f>
      </c>
      <c r="AI16" s="21">
        <f>IF($A16="","",SUMPRODUCT(((B16:AF16="A")+(B16:AF16="S"))*(B$6:AF$6&lt;&gt;"S")*(B$6:AF$6&lt;&gt;"Sv")*(B$6:AF$6&lt;&gt;"")))</f>
      </c>
      <c r="AJ16" s="20">
        <f>IF($A16="","",MAX(0,$N$4-AI16*$N$3))</f>
      </c>
      <c r="AK16" s="20">
        <f>IF($A16="","",AG16-AJ16)</f>
      </c>
    </row>
    <row r="17" ht="20" customHeight="1" spans="1:37" x14ac:dyDescent="0.25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20">
        <f>IF($A17="","",SUMPRODUCT(SUMIF('Kodi'!$A$2:$A$30,B17:AF17,'Kodi'!$F$2:$F$30))+SUM(B17:AF17))</f>
      </c>
      <c r="AH17" s="20">
        <f>IF($A17="","",SUMPRODUCT(SUMIF('Kodi'!$A$2:$A$30,B17:AF17,'Kodi'!$G$2:$G$30)))</f>
      </c>
      <c r="AI17" s="21">
        <f>IF($A17="","",SUMPRODUCT(((B17:AF17="A")+(B17:AF17="S"))*(B$6:AF$6&lt;&gt;"S")*(B$6:AF$6&lt;&gt;"Sv")*(B$6:AF$6&lt;&gt;"")))</f>
      </c>
      <c r="AJ17" s="20">
        <f>IF($A17="","",MAX(0,$N$4-AI17*$N$3))</f>
      </c>
      <c r="AK17" s="20">
        <f>IF($A17="","",AG17-AJ17)</f>
      </c>
    </row>
    <row r="18" ht="20" customHeight="1" spans="1:37" x14ac:dyDescent="0.25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20">
        <f>IF($A18="","",SUMPRODUCT(SUMIF('Kodi'!$A$2:$A$30,B18:AF18,'Kodi'!$F$2:$F$30))+SUM(B18:AF18))</f>
      </c>
      <c r="AH18" s="20">
        <f>IF($A18="","",SUMPRODUCT(SUMIF('Kodi'!$A$2:$A$30,B18:AF18,'Kodi'!$G$2:$G$30)))</f>
      </c>
      <c r="AI18" s="21">
        <f>IF($A18="","",SUMPRODUCT(((B18:AF18="A")+(B18:AF18="S"))*(B$6:AF$6&lt;&gt;"S")*(B$6:AF$6&lt;&gt;"Sv")*(B$6:AF$6&lt;&gt;"")))</f>
      </c>
      <c r="AJ18" s="20">
        <f>IF($A18="","",MAX(0,$N$4-AI18*$N$3))</f>
      </c>
      <c r="AK18" s="20">
        <f>IF($A18="","",AG18-AJ18)</f>
      </c>
    </row>
    <row r="19" ht="20" customHeight="1" spans="1:37" x14ac:dyDescent="0.25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20">
        <f>IF($A19="","",SUMPRODUCT(SUMIF('Kodi'!$A$2:$A$30,B19:AF19,'Kodi'!$F$2:$F$30))+SUM(B19:AF19))</f>
      </c>
      <c r="AH19" s="20">
        <f>IF($A19="","",SUMPRODUCT(SUMIF('Kodi'!$A$2:$A$30,B19:AF19,'Kodi'!$G$2:$G$30)))</f>
      </c>
      <c r="AI19" s="21">
        <f>IF($A19="","",SUMPRODUCT(((B19:AF19="A")+(B19:AF19="S"))*(B$6:AF$6&lt;&gt;"S")*(B$6:AF$6&lt;&gt;"Sv")*(B$6:AF$6&lt;&gt;"")))</f>
      </c>
      <c r="AJ19" s="20">
        <f>IF($A19="","",MAX(0,$N$4-AI19*$N$3))</f>
      </c>
      <c r="AK19" s="20">
        <f>IF($A19="","",AG19-AJ19)</f>
      </c>
    </row>
    <row r="20" ht="20" customHeight="1" spans="1:37" x14ac:dyDescent="0.25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20">
        <f>IF($A20="","",SUMPRODUCT(SUMIF('Kodi'!$A$2:$A$30,B20:AF20,'Kodi'!$F$2:$F$30))+SUM(B20:AF20))</f>
      </c>
      <c r="AH20" s="20">
        <f>IF($A20="","",SUMPRODUCT(SUMIF('Kodi'!$A$2:$A$30,B20:AF20,'Kodi'!$G$2:$G$30)))</f>
      </c>
      <c r="AI20" s="21">
        <f>IF($A20="","",SUMPRODUCT(((B20:AF20="A")+(B20:AF20="S"))*(B$6:AF$6&lt;&gt;"S")*(B$6:AF$6&lt;&gt;"Sv")*(B$6:AF$6&lt;&gt;"")))</f>
      </c>
      <c r="AJ20" s="20">
        <f>IF($A20="","",MAX(0,$N$4-AI20*$N$3))</f>
      </c>
      <c r="AK20" s="20">
        <f>IF($A20="","",AG20-AJ20)</f>
      </c>
    </row>
    <row r="21" ht="20" customHeight="1" spans="1:37" x14ac:dyDescent="0.25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20">
        <f>IF($A21="","",SUMPRODUCT(SUMIF('Kodi'!$A$2:$A$30,B21:AF21,'Kodi'!$F$2:$F$30))+SUM(B21:AF21))</f>
      </c>
      <c r="AH21" s="20">
        <f>IF($A21="","",SUMPRODUCT(SUMIF('Kodi'!$A$2:$A$30,B21:AF21,'Kodi'!$G$2:$G$30)))</f>
      </c>
      <c r="AI21" s="21">
        <f>IF($A21="","",SUMPRODUCT(((B21:AF21="A")+(B21:AF21="S"))*(B$6:AF$6&lt;&gt;"S")*(B$6:AF$6&lt;&gt;"Sv")*(B$6:AF$6&lt;&gt;"")))</f>
      </c>
      <c r="AJ21" s="20">
        <f>IF($A21="","",MAX(0,$N$4-AI21*$N$3))</f>
      </c>
      <c r="AK21" s="20">
        <f>IF($A21="","",AG21-AJ21)</f>
      </c>
    </row>
    <row r="22" ht="20" customHeight="1" spans="1:37" x14ac:dyDescent="0.25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20">
        <f>IF($A22="","",SUMPRODUCT(SUMIF('Kodi'!$A$2:$A$30,B22:AF22,'Kodi'!$F$2:$F$30))+SUM(B22:AF22))</f>
      </c>
      <c r="AH22" s="20">
        <f>IF($A22="","",SUMPRODUCT(SUMIF('Kodi'!$A$2:$A$30,B22:AF22,'Kodi'!$G$2:$G$30)))</f>
      </c>
      <c r="AI22" s="21">
        <f>IF($A22="","",SUMPRODUCT(((B22:AF22="A")+(B22:AF22="S"))*(B$6:AF$6&lt;&gt;"S")*(B$6:AF$6&lt;&gt;"Sv")*(B$6:AF$6&lt;&gt;"")))</f>
      </c>
      <c r="AJ22" s="20">
        <f>IF($A22="","",MAX(0,$N$4-AI22*$N$3))</f>
      </c>
      <c r="AK22" s="20">
        <f>IF($A22="","",AG22-AJ22)</f>
      </c>
    </row>
    <row r="23" ht="20" customHeight="1" spans="1:37" x14ac:dyDescent="0.25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20">
        <f>IF($A23="","",SUMPRODUCT(SUMIF('Kodi'!$A$2:$A$30,B23:AF23,'Kodi'!$F$2:$F$30))+SUM(B23:AF23))</f>
      </c>
      <c r="AH23" s="20">
        <f>IF($A23="","",SUMPRODUCT(SUMIF('Kodi'!$A$2:$A$30,B23:AF23,'Kodi'!$G$2:$G$30)))</f>
      </c>
      <c r="AI23" s="21">
        <f>IF($A23="","",SUMPRODUCT(((B23:AF23="A")+(B23:AF23="S"))*(B$6:AF$6&lt;&gt;"S")*(B$6:AF$6&lt;&gt;"Sv")*(B$6:AF$6&lt;&gt;"")))</f>
      </c>
      <c r="AJ23" s="20">
        <f>IF($A23="","",MAX(0,$N$4-AI23*$N$3))</f>
      </c>
      <c r="AK23" s="20">
        <f>IF($A23="","",AG23-AJ23)</f>
      </c>
    </row>
    <row r="24" ht="20" customHeight="1" spans="1:37" x14ac:dyDescent="0.25">
      <c r="A24" s="18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20">
        <f>IF($A24="","",SUMPRODUCT(SUMIF('Kodi'!$A$2:$A$30,B24:AF24,'Kodi'!$F$2:$F$30))+SUM(B24:AF24))</f>
      </c>
      <c r="AH24" s="20">
        <f>IF($A24="","",SUMPRODUCT(SUMIF('Kodi'!$A$2:$A$30,B24:AF24,'Kodi'!$G$2:$G$30)))</f>
      </c>
      <c r="AI24" s="21">
        <f>IF($A24="","",SUMPRODUCT(((B24:AF24="A")+(B24:AF24="S"))*(B$6:AF$6&lt;&gt;"S")*(B$6:AF$6&lt;&gt;"Sv")*(B$6:AF$6&lt;&gt;"")))</f>
      </c>
      <c r="AJ24" s="20">
        <f>IF($A24="","",MAX(0,$N$4-AI24*$N$3))</f>
      </c>
      <c r="AK24" s="20">
        <f>IF($A24="","",AG24-AJ24)</f>
      </c>
    </row>
    <row r="25" ht="20" customHeight="1" spans="1:37" x14ac:dyDescent="0.2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20">
        <f>IF($A25="","",SUMPRODUCT(SUMIF('Kodi'!$A$2:$A$30,B25:AF25,'Kodi'!$F$2:$F$30))+SUM(B25:AF25))</f>
      </c>
      <c r="AH25" s="20">
        <f>IF($A25="","",SUMPRODUCT(SUMIF('Kodi'!$A$2:$A$30,B25:AF25,'Kodi'!$G$2:$G$30)))</f>
      </c>
      <c r="AI25" s="21">
        <f>IF($A25="","",SUMPRODUCT(((B25:AF25="A")+(B25:AF25="S"))*(B$6:AF$6&lt;&gt;"S")*(B$6:AF$6&lt;&gt;"Sv")*(B$6:AF$6&lt;&gt;"")))</f>
      </c>
      <c r="AJ25" s="20">
        <f>IF($A25="","",MAX(0,$N$4-AI25*$N$3))</f>
      </c>
      <c r="AK25" s="20">
        <f>IF($A25="","",AG25-AJ25)</f>
      </c>
    </row>
    <row r="26" ht="20" customHeight="1" spans="1:37" x14ac:dyDescent="0.2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20">
        <f>IF($A26="","",SUMPRODUCT(SUMIF('Kodi'!$A$2:$A$30,B26:AF26,'Kodi'!$F$2:$F$30))+SUM(B26:AF26))</f>
      </c>
      <c r="AH26" s="20">
        <f>IF($A26="","",SUMPRODUCT(SUMIF('Kodi'!$A$2:$A$30,B26:AF26,'Kodi'!$G$2:$G$30)))</f>
      </c>
      <c r="AI26" s="21">
        <f>IF($A26="","",SUMPRODUCT(((B26:AF26="A")+(B26:AF26="S"))*(B$6:AF$6&lt;&gt;"S")*(B$6:AF$6&lt;&gt;"Sv")*(B$6:AF$6&lt;&gt;"")))</f>
      </c>
      <c r="AJ26" s="20">
        <f>IF($A26="","",MAX(0,$N$4-AI26*$N$3))</f>
      </c>
      <c r="AK26" s="20">
        <f>IF($A26="","",AG26-AJ26)</f>
      </c>
    </row>
    <row r="27" ht="20" customHeight="1" spans="1:37" x14ac:dyDescent="0.25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20">
        <f>IF($A27="","",SUMPRODUCT(SUMIF('Kodi'!$A$2:$A$30,B27:AF27,'Kodi'!$F$2:$F$30))+SUM(B27:AF27))</f>
      </c>
      <c r="AH27" s="20">
        <f>IF($A27="","",SUMPRODUCT(SUMIF('Kodi'!$A$2:$A$30,B27:AF27,'Kodi'!$G$2:$G$30)))</f>
      </c>
      <c r="AI27" s="21">
        <f>IF($A27="","",SUMPRODUCT(((B27:AF27="A")+(B27:AF27="S"))*(B$6:AF$6&lt;&gt;"S")*(B$6:AF$6&lt;&gt;"Sv")*(B$6:AF$6&lt;&gt;"")))</f>
      </c>
      <c r="AJ27" s="20">
        <f>IF($A27="","",MAX(0,$N$4-AI27*$N$3))</f>
      </c>
      <c r="AK27" s="20">
        <f>IF($A27="","",AG27-AJ27)</f>
      </c>
    </row>
    <row r="28" ht="20" customHeight="1" spans="1:37" x14ac:dyDescent="0.25">
      <c r="A28" s="18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20">
        <f>IF($A28="","",SUMPRODUCT(SUMIF('Kodi'!$A$2:$A$30,B28:AF28,'Kodi'!$F$2:$F$30))+SUM(B28:AF28))</f>
      </c>
      <c r="AH28" s="20">
        <f>IF($A28="","",SUMPRODUCT(SUMIF('Kodi'!$A$2:$A$30,B28:AF28,'Kodi'!$G$2:$G$30)))</f>
      </c>
      <c r="AI28" s="21">
        <f>IF($A28="","",SUMPRODUCT(((B28:AF28="A")+(B28:AF28="S"))*(B$6:AF$6&lt;&gt;"S")*(B$6:AF$6&lt;&gt;"Sv")*(B$6:AF$6&lt;&gt;"")))</f>
      </c>
      <c r="AJ28" s="20">
        <f>IF($A28="","",MAX(0,$N$4-AI28*$N$3))</f>
      </c>
      <c r="AK28" s="20">
        <f>IF($A28="","",AG28-AJ28)</f>
      </c>
    </row>
    <row r="29" ht="20" customHeight="1" spans="1:37" x14ac:dyDescent="0.25">
      <c r="A29" s="1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20">
        <f>IF($A29="","",SUMPRODUCT(SUMIF('Kodi'!$A$2:$A$30,B29:AF29,'Kodi'!$F$2:$F$30))+SUM(B29:AF29))</f>
      </c>
      <c r="AH29" s="20">
        <f>IF($A29="","",SUMPRODUCT(SUMIF('Kodi'!$A$2:$A$30,B29:AF29,'Kodi'!$G$2:$G$30)))</f>
      </c>
      <c r="AI29" s="21">
        <f>IF($A29="","",SUMPRODUCT(((B29:AF29="A")+(B29:AF29="S"))*(B$6:AF$6&lt;&gt;"S")*(B$6:AF$6&lt;&gt;"Sv")*(B$6:AF$6&lt;&gt;"")))</f>
      </c>
      <c r="AJ29" s="20">
        <f>IF($A29="","",MAX(0,$N$4-AI29*$N$3))</f>
      </c>
      <c r="AK29" s="20">
        <f>IF($A29="","",AG29-AJ29)</f>
      </c>
    </row>
    <row r="30" ht="20" customHeight="1" spans="1:37" x14ac:dyDescent="0.2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20">
        <f>IF($A30="","",SUMPRODUCT(SUMIF('Kodi'!$A$2:$A$30,B30:AF30,'Kodi'!$F$2:$F$30))+SUM(B30:AF30))</f>
      </c>
      <c r="AH30" s="20">
        <f>IF($A30="","",SUMPRODUCT(SUMIF('Kodi'!$A$2:$A$30,B30:AF30,'Kodi'!$G$2:$G$30)))</f>
      </c>
      <c r="AI30" s="21">
        <f>IF($A30="","",SUMPRODUCT(((B30:AF30="A")+(B30:AF30="S"))*(B$6:AF$6&lt;&gt;"S")*(B$6:AF$6&lt;&gt;"Sv")*(B$6:AF$6&lt;&gt;"")))</f>
      </c>
      <c r="AJ30" s="20">
        <f>IF($A30="","",MAX(0,$N$4-AI30*$N$3))</f>
      </c>
      <c r="AK30" s="20">
        <f>IF($A30="","",AG30-AJ30)</f>
      </c>
    </row>
    <row r="31" ht="20" customHeight="1" spans="1:37" x14ac:dyDescent="0.25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20">
        <f>IF($A31="","",SUMPRODUCT(SUMIF('Kodi'!$A$2:$A$30,B31:AF31,'Kodi'!$F$2:$F$30))+SUM(B31:AF31))</f>
      </c>
      <c r="AH31" s="20">
        <f>IF($A31="","",SUMPRODUCT(SUMIF('Kodi'!$A$2:$A$30,B31:AF31,'Kodi'!$G$2:$G$30)))</f>
      </c>
      <c r="AI31" s="21">
        <f>IF($A31="","",SUMPRODUCT(((B31:AF31="A")+(B31:AF31="S"))*(B$6:AF$6&lt;&gt;"S")*(B$6:AF$6&lt;&gt;"Sv")*(B$6:AF$6&lt;&gt;"")))</f>
      </c>
      <c r="AJ31" s="20">
        <f>IF($A31="","",MAX(0,$N$4-AI31*$N$3))</f>
      </c>
      <c r="AK31" s="20">
        <f>IF($A31="","",AG31-AJ31)</f>
      </c>
    </row>
    <row r="32" ht="20" customHeight="1" spans="1:37" x14ac:dyDescent="0.25">
      <c r="A32" s="18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20">
        <f>IF($A32="","",SUMPRODUCT(SUMIF('Kodi'!$A$2:$A$30,B32:AF32,'Kodi'!$F$2:$F$30))+SUM(B32:AF32))</f>
      </c>
      <c r="AH32" s="20">
        <f>IF($A32="","",SUMPRODUCT(SUMIF('Kodi'!$A$2:$A$30,B32:AF32,'Kodi'!$G$2:$G$30)))</f>
      </c>
      <c r="AI32" s="21">
        <f>IF($A32="","",SUMPRODUCT(((B32:AF32="A")+(B32:AF32="S"))*(B$6:AF$6&lt;&gt;"S")*(B$6:AF$6&lt;&gt;"Sv")*(B$6:AF$6&lt;&gt;"")))</f>
      </c>
      <c r="AJ32" s="20">
        <f>IF($A32="","",MAX(0,$N$4-AI32*$N$3))</f>
      </c>
      <c r="AK32" s="20">
        <f>IF($A32="","",AG32-AJ32)</f>
      </c>
    </row>
    <row r="33" ht="20" customHeight="1" spans="1:37" x14ac:dyDescent="0.25">
      <c r="A33" s="18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20">
        <f>IF($A33="","",SUMPRODUCT(SUMIF('Kodi'!$A$2:$A$30,B33:AF33,'Kodi'!$F$2:$F$30))+SUM(B33:AF33))</f>
      </c>
      <c r="AH33" s="20">
        <f>IF($A33="","",SUMPRODUCT(SUMIF('Kodi'!$A$2:$A$30,B33:AF33,'Kodi'!$G$2:$G$30)))</f>
      </c>
      <c r="AI33" s="21">
        <f>IF($A33="","",SUMPRODUCT(((B33:AF33="A")+(B33:AF33="S"))*(B$6:AF$6&lt;&gt;"S")*(B$6:AF$6&lt;&gt;"Sv")*(B$6:AF$6&lt;&gt;"")))</f>
      </c>
      <c r="AJ33" s="20">
        <f>IF($A33="","",MAX(0,$N$4-AI33*$N$3))</f>
      </c>
      <c r="AK33" s="20">
        <f>IF($A33="","",AG33-AJ33)</f>
      </c>
    </row>
    <row r="34" ht="20" customHeight="1" spans="1:37" x14ac:dyDescent="0.25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20">
        <f>IF($A34="","",SUMPRODUCT(SUMIF('Kodi'!$A$2:$A$30,B34:AF34,'Kodi'!$F$2:$F$30))+SUM(B34:AF34))</f>
      </c>
      <c r="AH34" s="20">
        <f>IF($A34="","",SUMPRODUCT(SUMIF('Kodi'!$A$2:$A$30,B34:AF34,'Kodi'!$G$2:$G$30)))</f>
      </c>
      <c r="AI34" s="21">
        <f>IF($A34="","",SUMPRODUCT(((B34:AF34="A")+(B34:AF34="S"))*(B$6:AF$6&lt;&gt;"S")*(B$6:AF$6&lt;&gt;"Sv")*(B$6:AF$6&lt;&gt;"")))</f>
      </c>
      <c r="AJ34" s="20">
        <f>IF($A34="","",MAX(0,$N$4-AI34*$N$3))</f>
      </c>
      <c r="AK34" s="20">
        <f>IF($A34="","",AG34-AJ34)</f>
      </c>
    </row>
    <row r="35" ht="20" customHeight="1" spans="1:37" x14ac:dyDescent="0.25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20">
        <f>IF($A35="","",SUMPRODUCT(SUMIF('Kodi'!$A$2:$A$30,B35:AF35,'Kodi'!$F$2:$F$30))+SUM(B35:AF35))</f>
      </c>
      <c r="AH35" s="20">
        <f>IF($A35="","",SUMPRODUCT(SUMIF('Kodi'!$A$2:$A$30,B35:AF35,'Kodi'!$G$2:$G$30)))</f>
      </c>
      <c r="AI35" s="21">
        <f>IF($A35="","",SUMPRODUCT(((B35:AF35="A")+(B35:AF35="S"))*(B$6:AF$6&lt;&gt;"S")*(B$6:AF$6&lt;&gt;"Sv")*(B$6:AF$6&lt;&gt;"")))</f>
      </c>
      <c r="AJ35" s="20">
        <f>IF($A35="","",MAX(0,$N$4-AI35*$N$3))</f>
      </c>
      <c r="AK35" s="20">
        <f>IF($A35="","",AG35-AJ35)</f>
      </c>
    </row>
    <row r="36" ht="20" customHeight="1" spans="1:37" x14ac:dyDescent="0.25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20">
        <f>IF($A36="","",SUMPRODUCT(SUMIF('Kodi'!$A$2:$A$30,B36:AF36,'Kodi'!$F$2:$F$30))+SUM(B36:AF36))</f>
      </c>
      <c r="AH36" s="20">
        <f>IF($A36="","",SUMPRODUCT(SUMIF('Kodi'!$A$2:$A$30,B36:AF36,'Kodi'!$G$2:$G$30)))</f>
      </c>
      <c r="AI36" s="21">
        <f>IF($A36="","",SUMPRODUCT(((B36:AF36="A")+(B36:AF36="S"))*(B$6:AF$6&lt;&gt;"S")*(B$6:AF$6&lt;&gt;"Sv")*(B$6:AF$6&lt;&gt;"")))</f>
      </c>
      <c r="AJ36" s="20">
        <f>IF($A36="","",MAX(0,$N$4-AI36*$N$3))</f>
      </c>
      <c r="AK36" s="20">
        <f>IF($A36="","",AG36-AJ36)</f>
      </c>
    </row>
    <row r="38" spans="1:1" x14ac:dyDescent="0.25">
      <c r="A38" s="9" t="s">
        <v>32</v>
      </c>
    </row>
  </sheetData>
  <mergeCells count="12">
    <mergeCell ref="C3:H3"/>
    <mergeCell ref="J3:M3"/>
    <mergeCell ref="N3:O3"/>
    <mergeCell ref="C4:H4"/>
    <mergeCell ref="J4:M4"/>
    <mergeCell ref="N4:O4"/>
    <mergeCell ref="A5:A6"/>
    <mergeCell ref="AG5:AG6"/>
    <mergeCell ref="AH5:AH6"/>
    <mergeCell ref="AI5:AI6"/>
    <mergeCell ref="AJ5:AJ6"/>
    <mergeCell ref="AK5:AK6"/>
  </mergeCells>
  <conditionalFormatting sqref="B7:AF36">
    <cfRule type="expression" dxfId="0" priority="1">
      <formula>B7="N"</formula>
    </cfRule>
    <cfRule type="expression" dxfId="1" priority="2">
      <formula>OR(B7="A",B7="S")</formula>
    </cfRule>
  </conditionalFormatting>
  <conditionalFormatting sqref="B5:AF36">
    <cfRule type="expression" dxfId="2" priority="3">
      <formula>AND(B$5&lt;&gt;"",COUNTIFS('Kalendārs'!$A$2:$A$734,DATE(YEAR($C$3),MONTH($C$3),B$5),'Kalendārs'!$D$2:$D$734,"Svētku diena")&gt;0)</formula>
    </cfRule>
    <cfRule type="expression" dxfId="3" priority="4">
      <formula>AND(B$5&lt;&gt;"",WEEKDAY(DATE(YEAR($C$3),MONTH($C$3),B$5),2)&gt;5)</formula>
    </cfRule>
  </conditionalFormatting>
  <dataValidations count="4">
    <dataValidation type="list" allowBlank="1" showErrorMessage="1" errorStyle="warning" errorTitle="Maiņas kods" error="Šis kods nav lapā &quot;Kodi&quot;. Ja ievadījāt stundu skaitu ar ciparu, spiediet &quot;Jā&quot;." sqref="AA10:AF36">
      <formula1>'Kodi'!$A$2:$A$30</formula1>
    </dataValidation>
    <dataValidation type="list" allowBlank="1" showErrorMessage="1" errorStyle="warning" errorTitle="Maiņas kods" error="Šis kods nav lapā &quot;Kodi&quot;. Ja ievadījāt stundu skaitu ar ciparu, spiediet &quot;Jā&quot;." sqref="AA7:AF36">
      <formula1>'Kodi'!$A$2:$A$30</formula1>
    </dataValidation>
    <dataValidation type="list" allowBlank="1" showErrorMessage="1" errorStyle="warning" errorTitle="Maiņas kods" error="Šis kods nav lapā &quot;Kodi&quot;. Ja ievadījāt stundu skaitu ar ciparu, spiediet &quot;Jā&quot;." sqref="B10:AF36">
      <formula1>'Kodi'!$A$2:$A$30</formula1>
    </dataValidation>
    <dataValidation type="list" allowBlank="1" showErrorMessage="1" errorStyle="warning" errorTitle="Maiņas kods" error="Šis kods nav lapā &quot;Kodi&quot;. Ja ievadījāt stundu skaitu ar ciparu, spiediet &quot;Jā&quot;." sqref="B7:AF36">
      <formula1>'Kodi'!$A$2:$A$30</formula1>
    </dataValidation>
  </dataValidations>
  <hyperlinks>
    <hyperlink ref="A2" r:id="rId1"/>
    <hyperlink ref="P2" r:id="rId2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26" customWidth="1"/>
    <col min="3" max="4" width="10" style="22" customWidth="1"/>
    <col min="5" max="5" width="14" customWidth="1"/>
    <col min="6" max="6" width="10" style="23" customWidth="1"/>
    <col min="7" max="7" width="12" style="23" customWidth="1"/>
    <col min="9" max="9" width="60" customWidth="1"/>
  </cols>
  <sheetData>
    <row r="1" ht="34" customHeight="1" spans="1:9" x14ac:dyDescent="0.25">
      <c r="A1" s="16" t="s">
        <v>33</v>
      </c>
      <c r="B1" s="16" t="s">
        <v>34</v>
      </c>
      <c r="C1" s="24" t="s">
        <v>35</v>
      </c>
      <c r="D1" s="24" t="s">
        <v>36</v>
      </c>
      <c r="E1" s="16" t="s">
        <v>37</v>
      </c>
      <c r="F1" s="25" t="s">
        <v>19</v>
      </c>
      <c r="G1" s="25" t="s">
        <v>38</v>
      </c>
      <c r="I1" s="26" t="s">
        <v>39</v>
      </c>
    </row>
    <row r="2" spans="1:7" x14ac:dyDescent="0.25">
      <c r="A2" s="27" t="s">
        <v>25</v>
      </c>
      <c r="B2" s="27" t="s">
        <v>40</v>
      </c>
      <c r="C2" s="28">
        <v>0.3333333333333333</v>
      </c>
      <c r="D2" s="28">
        <v>0.7083333333333334</v>
      </c>
      <c r="E2" s="27">
        <v>60</v>
      </c>
      <c r="F2" s="29">
        <f>IF(OR(C2="",D2=""),0,ROUND(MAX(0,IF(MOD(D2-C2,1)=0,1,MOD(D2-C2,1))*24-N(E2)/60),2))</f>
      </c>
      <c r="G2" s="29">
        <f>IF(OR(C2="",D2=""),0,ROUND(MAX(0,(IF(MOD(D2-C2,1)=0,1,MOD(D2-C2,1))-(MAX(0,MIN(C2+IF(MOD(D2-C2,1)=0,1,MOD(D2-C2,1)),22/24)-MAX(C2,6/24))+MAX(0,MIN(C2+IF(MOD(D2-C2,1)=0,1,MOD(D2-C2,1)),46/24)-MAX(C2,30/24))))*24*F2/(IF(MOD(D2-C2,1)=0,1,MOD(D2-C2,1))*24)),2))</f>
      </c>
    </row>
    <row r="3" spans="1:7" x14ac:dyDescent="0.25">
      <c r="A3" s="27" t="s">
        <v>28</v>
      </c>
      <c r="B3" s="27" t="s">
        <v>41</v>
      </c>
      <c r="C3" s="28">
        <v>0.3333333333333333</v>
      </c>
      <c r="D3" s="28">
        <v>0.8333333333333334</v>
      </c>
      <c r="E3" s="27">
        <v>30</v>
      </c>
      <c r="F3" s="29">
        <f>IF(OR(C3="",D3=""),0,ROUND(MAX(0,IF(MOD(D3-C3,1)=0,1,MOD(D3-C3,1))*24-N(E3)/60),2))</f>
      </c>
      <c r="G3" s="29">
        <f>IF(OR(C3="",D3=""),0,ROUND(MAX(0,(IF(MOD(D3-C3,1)=0,1,MOD(D3-C3,1))-(MAX(0,MIN(C3+IF(MOD(D3-C3,1)=0,1,MOD(D3-C3,1)),22/24)-MAX(C3,6/24))+MAX(0,MIN(C3+IF(MOD(D3-C3,1)=0,1,MOD(D3-C3,1)),46/24)-MAX(C3,30/24))))*24*F3/(IF(MOD(D3-C3,1)=0,1,MOD(D3-C3,1))*24)),2))</f>
      </c>
    </row>
    <row r="4" spans="1:7" x14ac:dyDescent="0.25">
      <c r="A4" s="27" t="s">
        <v>29</v>
      </c>
      <c r="B4" s="27" t="s">
        <v>42</v>
      </c>
      <c r="C4" s="28">
        <v>0.8333333333333334</v>
      </c>
      <c r="D4" s="28">
        <v>0.3333333333333333</v>
      </c>
      <c r="E4" s="27">
        <v>30</v>
      </c>
      <c r="F4" s="29">
        <f>IF(OR(C4="",D4=""),0,ROUND(MAX(0,IF(MOD(D4-C4,1)=0,1,MOD(D4-C4,1))*24-N(E4)/60),2))</f>
      </c>
      <c r="G4" s="29">
        <f>IF(OR(C4="",D4=""),0,ROUND(MAX(0,(IF(MOD(D4-C4,1)=0,1,MOD(D4-C4,1))-(MAX(0,MIN(C4+IF(MOD(D4-C4,1)=0,1,MOD(D4-C4,1)),22/24)-MAX(C4,6/24))+MAX(0,MIN(C4+IF(MOD(D4-C4,1)=0,1,MOD(D4-C4,1)),46/24)-MAX(C4,30/24))))*24*F4/(IF(MOD(D4-C4,1)=0,1,MOD(D4-C4,1))*24)),2))</f>
      </c>
    </row>
    <row r="5" spans="1:7" x14ac:dyDescent="0.25">
      <c r="A5" s="27" t="s">
        <v>43</v>
      </c>
      <c r="B5" s="27" t="s">
        <v>44</v>
      </c>
      <c r="C5" s="28">
        <v>0.5833333333333334</v>
      </c>
      <c r="D5" s="28">
        <v>0.9375</v>
      </c>
      <c r="E5" s="27">
        <v>30</v>
      </c>
      <c r="F5" s="29">
        <f>IF(OR(C5="",D5=""),0,ROUND(MAX(0,IF(MOD(D5-C5,1)=0,1,MOD(D5-C5,1))*24-N(E5)/60),2))</f>
      </c>
      <c r="G5" s="29">
        <f>IF(OR(C5="",D5=""),0,ROUND(MAX(0,(IF(MOD(D5-C5,1)=0,1,MOD(D5-C5,1))-(MAX(0,MIN(C5+IF(MOD(D5-C5,1)=0,1,MOD(D5-C5,1)),22/24)-MAX(C5,6/24))+MAX(0,MIN(C5+IF(MOD(D5-C5,1)=0,1,MOD(D5-C5,1)),46/24)-MAX(C5,30/24))))*24*F5/(IF(MOD(D5-C5,1)=0,1,MOD(D5-C5,1))*24)),2))</f>
      </c>
    </row>
    <row r="6" spans="1:7" x14ac:dyDescent="0.25">
      <c r="A6" s="27" t="s">
        <v>45</v>
      </c>
      <c r="B6" s="27" t="s">
        <v>46</v>
      </c>
      <c r="C6" s="28">
        <v>0.3333333333333333</v>
      </c>
      <c r="D6" s="28">
        <v>0.3333333333333333</v>
      </c>
      <c r="E6" s="27">
        <v>60</v>
      </c>
      <c r="F6" s="29">
        <f>IF(OR(C6="",D6=""),0,ROUND(MAX(0,IF(MOD(D6-C6,1)=0,1,MOD(D6-C6,1))*24-N(E6)/60),2))</f>
      </c>
      <c r="G6" s="29">
        <f>IF(OR(C6="",D6=""),0,ROUND(MAX(0,(IF(MOD(D6-C6,1)=0,1,MOD(D6-C6,1))-(MAX(0,MIN(C6+IF(MOD(D6-C6,1)=0,1,MOD(D6-C6,1)),22/24)-MAX(C6,6/24))+MAX(0,MIN(C6+IF(MOD(D6-C6,1)=0,1,MOD(D6-C6,1)),46/24)-MAX(C6,30/24))))*24*F6/(IF(MOD(D6-C6,1)=0,1,MOD(D6-C6,1))*24)),2))</f>
      </c>
    </row>
    <row r="7" spans="1:7" x14ac:dyDescent="0.25">
      <c r="A7" s="27" t="s">
        <v>26</v>
      </c>
      <c r="B7" s="27" t="s">
        <v>47</v>
      </c>
      <c r="C7" s="28"/>
      <c r="D7" s="28"/>
      <c r="E7" s="27">
        <v>0</v>
      </c>
      <c r="F7" s="29">
        <f>IF(OR(C7="",D7=""),0,ROUND(MAX(0,IF(MOD(D7-C7,1)=0,1,MOD(D7-C7,1))*24-N(E7)/60),2))</f>
      </c>
      <c r="G7" s="29">
        <f>IF(OR(C7="",D7=""),0,ROUND(MAX(0,(IF(MOD(D7-C7,1)=0,1,MOD(D7-C7,1))-(MAX(0,MIN(C7+IF(MOD(D7-C7,1)=0,1,MOD(D7-C7,1)),22/24)-MAX(C7,6/24))+MAX(0,MIN(C7+IF(MOD(D7-C7,1)=0,1,MOD(D7-C7,1)),46/24)-MAX(C7,30/24))))*24*F7/(IF(MOD(D7-C7,1)=0,1,MOD(D7-C7,1))*24)),2))</f>
      </c>
    </row>
    <row r="8" spans="1:7" x14ac:dyDescent="0.25">
      <c r="A8" s="27" t="s">
        <v>31</v>
      </c>
      <c r="B8" s="27" t="s">
        <v>48</v>
      </c>
      <c r="C8" s="28"/>
      <c r="D8" s="28"/>
      <c r="E8" s="27">
        <v>0</v>
      </c>
      <c r="F8" s="29">
        <f>IF(OR(C8="",D8=""),0,ROUND(MAX(0,IF(MOD(D8-C8,1)=0,1,MOD(D8-C8,1))*24-N(E8)/60),2))</f>
      </c>
      <c r="G8" s="29">
        <f>IF(OR(C8="",D8=""),0,ROUND(MAX(0,(IF(MOD(D8-C8,1)=0,1,MOD(D8-C8,1))-(MAX(0,MIN(C8+IF(MOD(D8-C8,1)=0,1,MOD(D8-C8,1)),22/24)-MAX(C8,6/24))+MAX(0,MIN(C8+IF(MOD(D8-C8,1)=0,1,MOD(D8-C8,1)),46/24)-MAX(C8,30/24))))*24*F8/(IF(MOD(D8-C8,1)=0,1,MOD(D8-C8,1))*24)),2))</f>
      </c>
    </row>
    <row r="9" spans="1:7" x14ac:dyDescent="0.25">
      <c r="A9" s="27" t="s">
        <v>49</v>
      </c>
      <c r="B9" s="27" t="s">
        <v>50</v>
      </c>
      <c r="C9" s="28"/>
      <c r="D9" s="28"/>
      <c r="E9" s="27">
        <v>0</v>
      </c>
      <c r="F9" s="29">
        <f>IF(OR(C9="",D9=""),0,ROUND(MAX(0,IF(MOD(D9-C9,1)=0,1,MOD(D9-C9,1))*24-N(E9)/60),2))</f>
      </c>
      <c r="G9" s="29">
        <f>IF(OR(C9="",D9=""),0,ROUND(MAX(0,(IF(MOD(D9-C9,1)=0,1,MOD(D9-C9,1))-(MAX(0,MIN(C9+IF(MOD(D9-C9,1)=0,1,MOD(D9-C9,1)),22/24)-MAX(C9,6/24))+MAX(0,MIN(C9+IF(MOD(D9-C9,1)=0,1,MOD(D9-C9,1)),46/24)-MAX(C9,30/24))))*24*F9/(IF(MOD(D9-C9,1)=0,1,MOD(D9-C9,1))*24)),2))</f>
      </c>
    </row>
    <row r="10" spans="1:7" x14ac:dyDescent="0.25">
      <c r="A10" s="27"/>
      <c r="B10" s="27"/>
      <c r="C10" s="28"/>
      <c r="D10" s="28"/>
      <c r="E10" s="27"/>
      <c r="F10" s="29">
        <f>IF(OR(C10="",D10=""),"",ROUND(MAX(0,IF(MOD(D10-C10,1)=0,1,MOD(D10-C10,1))*24-N(E10)/60),2))</f>
      </c>
      <c r="G10" s="29">
        <f>IF(OR(C10="",D10=""),"",ROUND(MAX(0,(IF(MOD(D10-C10,1)=0,1,MOD(D10-C10,1))-(MAX(0,MIN(C10+IF(MOD(D10-C10,1)=0,1,MOD(D10-C10,1)),22/24)-MAX(C10,6/24))+MAX(0,MIN(C10+IF(MOD(D10-C10,1)=0,1,MOD(D10-C10,1)),46/24)-MAX(C10,30/24))))*24*F10/(IF(MOD(D10-C10,1)=0,1,MOD(D10-C10,1))*24)),2))</f>
      </c>
    </row>
    <row r="11" spans="1:7" x14ac:dyDescent="0.25">
      <c r="A11" s="27"/>
      <c r="B11" s="27"/>
      <c r="C11" s="28"/>
      <c r="D11" s="28"/>
      <c r="E11" s="27"/>
      <c r="F11" s="29">
        <f>IF(OR(C11="",D11=""),"",ROUND(MAX(0,IF(MOD(D11-C11,1)=0,1,MOD(D11-C11,1))*24-N(E11)/60),2))</f>
      </c>
      <c r="G11" s="29">
        <f>IF(OR(C11="",D11=""),"",ROUND(MAX(0,(IF(MOD(D11-C11,1)=0,1,MOD(D11-C11,1))-(MAX(0,MIN(C11+IF(MOD(D11-C11,1)=0,1,MOD(D11-C11,1)),22/24)-MAX(C11,6/24))+MAX(0,MIN(C11+IF(MOD(D11-C11,1)=0,1,MOD(D11-C11,1)),46/24)-MAX(C11,30/24))))*24*F11/(IF(MOD(D11-C11,1)=0,1,MOD(D11-C11,1))*24)),2))</f>
      </c>
    </row>
    <row r="12" spans="1:7" x14ac:dyDescent="0.25">
      <c r="A12" s="27"/>
      <c r="B12" s="27"/>
      <c r="C12" s="28"/>
      <c r="D12" s="28"/>
      <c r="E12" s="27"/>
      <c r="F12" s="29">
        <f>IF(OR(C12="",D12=""),"",ROUND(MAX(0,IF(MOD(D12-C12,1)=0,1,MOD(D12-C12,1))*24-N(E12)/60),2))</f>
      </c>
      <c r="G12" s="29">
        <f>IF(OR(C12="",D12=""),"",ROUND(MAX(0,(IF(MOD(D12-C12,1)=0,1,MOD(D12-C12,1))-(MAX(0,MIN(C12+IF(MOD(D12-C12,1)=0,1,MOD(D12-C12,1)),22/24)-MAX(C12,6/24))+MAX(0,MIN(C12+IF(MOD(D12-C12,1)=0,1,MOD(D12-C12,1)),46/24)-MAX(C12,30/24))))*24*F12/(IF(MOD(D12-C12,1)=0,1,MOD(D12-C12,1))*24)),2))</f>
      </c>
    </row>
    <row r="13" spans="1:7" x14ac:dyDescent="0.25">
      <c r="A13" s="27"/>
      <c r="B13" s="27"/>
      <c r="C13" s="28"/>
      <c r="D13" s="28"/>
      <c r="E13" s="27"/>
      <c r="F13" s="29">
        <f>IF(OR(C13="",D13=""),"",ROUND(MAX(0,IF(MOD(D13-C13,1)=0,1,MOD(D13-C13,1))*24-N(E13)/60),2))</f>
      </c>
      <c r="G13" s="29">
        <f>IF(OR(C13="",D13=""),"",ROUND(MAX(0,(IF(MOD(D13-C13,1)=0,1,MOD(D13-C13,1))-(MAX(0,MIN(C13+IF(MOD(D13-C13,1)=0,1,MOD(D13-C13,1)),22/24)-MAX(C13,6/24))+MAX(0,MIN(C13+IF(MOD(D13-C13,1)=0,1,MOD(D13-C13,1)),46/24)-MAX(C13,30/24))))*24*F13/(IF(MOD(D13-C13,1)=0,1,MOD(D13-C13,1))*24)),2))</f>
      </c>
    </row>
    <row r="14" spans="1:7" x14ac:dyDescent="0.25">
      <c r="A14" s="27"/>
      <c r="B14" s="27"/>
      <c r="C14" s="28"/>
      <c r="D14" s="28"/>
      <c r="E14" s="27"/>
      <c r="F14" s="29">
        <f>IF(OR(C14="",D14=""),"",ROUND(MAX(0,IF(MOD(D14-C14,1)=0,1,MOD(D14-C14,1))*24-N(E14)/60),2))</f>
      </c>
      <c r="G14" s="29">
        <f>IF(OR(C14="",D14=""),"",ROUND(MAX(0,(IF(MOD(D14-C14,1)=0,1,MOD(D14-C14,1))-(MAX(0,MIN(C14+IF(MOD(D14-C14,1)=0,1,MOD(D14-C14,1)),22/24)-MAX(C14,6/24))+MAX(0,MIN(C14+IF(MOD(D14-C14,1)=0,1,MOD(D14-C14,1)),46/24)-MAX(C14,30/24))))*24*F14/(IF(MOD(D14-C14,1)=0,1,MOD(D14-C14,1))*24)),2))</f>
      </c>
    </row>
    <row r="15" spans="1:7" x14ac:dyDescent="0.25">
      <c r="A15" s="27"/>
      <c r="B15" s="27"/>
      <c r="C15" s="28"/>
      <c r="D15" s="28"/>
      <c r="E15" s="27"/>
      <c r="F15" s="29">
        <f>IF(OR(C15="",D15=""),"",ROUND(MAX(0,IF(MOD(D15-C15,1)=0,1,MOD(D15-C15,1))*24-N(E15)/60),2))</f>
      </c>
      <c r="G15" s="29">
        <f>IF(OR(C15="",D15=""),"",ROUND(MAX(0,(IF(MOD(D15-C15,1)=0,1,MOD(D15-C15,1))-(MAX(0,MIN(C15+IF(MOD(D15-C15,1)=0,1,MOD(D15-C15,1)),22/24)-MAX(C15,6/24))+MAX(0,MIN(C15+IF(MOD(D15-C15,1)=0,1,MOD(D15-C15,1)),46/24)-MAX(C15,30/24))))*24*F15/(IF(MOD(D15-C15,1)=0,1,MOD(D15-C15,1))*24)),2))</f>
      </c>
    </row>
    <row r="16" spans="1:7" x14ac:dyDescent="0.25">
      <c r="A16" s="27"/>
      <c r="B16" s="27"/>
      <c r="C16" s="28"/>
      <c r="D16" s="28"/>
      <c r="E16" s="27"/>
      <c r="F16" s="29">
        <f>IF(OR(C16="",D16=""),"",ROUND(MAX(0,IF(MOD(D16-C16,1)=0,1,MOD(D16-C16,1))*24-N(E16)/60),2))</f>
      </c>
      <c r="G16" s="29">
        <f>IF(OR(C16="",D16=""),"",ROUND(MAX(0,(IF(MOD(D16-C16,1)=0,1,MOD(D16-C16,1))-(MAX(0,MIN(C16+IF(MOD(D16-C16,1)=0,1,MOD(D16-C16,1)),22/24)-MAX(C16,6/24))+MAX(0,MIN(C16+IF(MOD(D16-C16,1)=0,1,MOD(D16-C16,1)),46/24)-MAX(C16,30/24))))*24*F16/(IF(MOD(D16-C16,1)=0,1,MOD(D16-C16,1))*24)),2))</f>
      </c>
    </row>
    <row r="17" spans="1:7" x14ac:dyDescent="0.25">
      <c r="A17" s="27"/>
      <c r="B17" s="27"/>
      <c r="C17" s="28"/>
      <c r="D17" s="28"/>
      <c r="E17" s="27"/>
      <c r="F17" s="29">
        <f>IF(OR(C17="",D17=""),"",ROUND(MAX(0,IF(MOD(D17-C17,1)=0,1,MOD(D17-C17,1))*24-N(E17)/60),2))</f>
      </c>
      <c r="G17" s="29">
        <f>IF(OR(C17="",D17=""),"",ROUND(MAX(0,(IF(MOD(D17-C17,1)=0,1,MOD(D17-C17,1))-(MAX(0,MIN(C17+IF(MOD(D17-C17,1)=0,1,MOD(D17-C17,1)),22/24)-MAX(C17,6/24))+MAX(0,MIN(C17+IF(MOD(D17-C17,1)=0,1,MOD(D17-C17,1)),46/24)-MAX(C17,30/24))))*24*F17/(IF(MOD(D17-C17,1)=0,1,MOD(D17-C17,1))*24)),2))</f>
      </c>
    </row>
    <row r="18" spans="1:7" x14ac:dyDescent="0.25">
      <c r="A18" s="27"/>
      <c r="B18" s="27"/>
      <c r="C18" s="28"/>
      <c r="D18" s="28"/>
      <c r="E18" s="27"/>
      <c r="F18" s="29">
        <f>IF(OR(C18="",D18=""),"",ROUND(MAX(0,IF(MOD(D18-C18,1)=0,1,MOD(D18-C18,1))*24-N(E18)/60),2))</f>
      </c>
      <c r="G18" s="29">
        <f>IF(OR(C18="",D18=""),"",ROUND(MAX(0,(IF(MOD(D18-C18,1)=0,1,MOD(D18-C18,1))-(MAX(0,MIN(C18+IF(MOD(D18-C18,1)=0,1,MOD(D18-C18,1)),22/24)-MAX(C18,6/24))+MAX(0,MIN(C18+IF(MOD(D18-C18,1)=0,1,MOD(D18-C18,1)),46/24)-MAX(C18,30/24))))*24*F18/(IF(MOD(D18-C18,1)=0,1,MOD(D18-C18,1))*24)),2))</f>
      </c>
    </row>
    <row r="19" spans="1:7" x14ac:dyDescent="0.25">
      <c r="A19" s="27"/>
      <c r="B19" s="27"/>
      <c r="C19" s="28"/>
      <c r="D19" s="28"/>
      <c r="E19" s="27"/>
      <c r="F19" s="29">
        <f>IF(OR(C19="",D19=""),"",ROUND(MAX(0,IF(MOD(D19-C19,1)=0,1,MOD(D19-C19,1))*24-N(E19)/60),2))</f>
      </c>
      <c r="G19" s="29">
        <f>IF(OR(C19="",D19=""),"",ROUND(MAX(0,(IF(MOD(D19-C19,1)=0,1,MOD(D19-C19,1))-(MAX(0,MIN(C19+IF(MOD(D19-C19,1)=0,1,MOD(D19-C19,1)),22/24)-MAX(C19,6/24))+MAX(0,MIN(C19+IF(MOD(D19-C19,1)=0,1,MOD(D19-C19,1)),46/24)-MAX(C19,30/24))))*24*F19/(IF(MOD(D19-C19,1)=0,1,MOD(D19-C19,1))*24)),2))</f>
      </c>
    </row>
    <row r="20" spans="1:7" x14ac:dyDescent="0.25">
      <c r="A20" s="27"/>
      <c r="B20" s="27"/>
      <c r="C20" s="28"/>
      <c r="D20" s="28"/>
      <c r="E20" s="27"/>
      <c r="F20" s="29">
        <f>IF(OR(C20="",D20=""),"",ROUND(MAX(0,IF(MOD(D20-C20,1)=0,1,MOD(D20-C20,1))*24-N(E20)/60),2))</f>
      </c>
      <c r="G20" s="29">
        <f>IF(OR(C20="",D20=""),"",ROUND(MAX(0,(IF(MOD(D20-C20,1)=0,1,MOD(D20-C20,1))-(MAX(0,MIN(C20+IF(MOD(D20-C20,1)=0,1,MOD(D20-C20,1)),22/24)-MAX(C20,6/24))+MAX(0,MIN(C20+IF(MOD(D20-C20,1)=0,1,MOD(D20-C20,1)),46/24)-MAX(C20,30/24))))*24*F20/(IF(MOD(D20-C20,1)=0,1,MOD(D20-C20,1))*24)),2))</f>
      </c>
    </row>
    <row r="21" spans="1:7" x14ac:dyDescent="0.25">
      <c r="A21" s="27"/>
      <c r="B21" s="27"/>
      <c r="C21" s="28"/>
      <c r="D21" s="28"/>
      <c r="E21" s="27"/>
      <c r="F21" s="29">
        <f>IF(OR(C21="",D21=""),"",ROUND(MAX(0,IF(MOD(D21-C21,1)=0,1,MOD(D21-C21,1))*24-N(E21)/60),2))</f>
      </c>
      <c r="G21" s="29">
        <f>IF(OR(C21="",D21=""),"",ROUND(MAX(0,(IF(MOD(D21-C21,1)=0,1,MOD(D21-C21,1))-(MAX(0,MIN(C21+IF(MOD(D21-C21,1)=0,1,MOD(D21-C21,1)),22/24)-MAX(C21,6/24))+MAX(0,MIN(C21+IF(MOD(D21-C21,1)=0,1,MOD(D21-C21,1)),46/24)-MAX(C21,30/24))))*24*F21/(IF(MOD(D21-C21,1)=0,1,MOD(D21-C21,1))*24)),2))</f>
      </c>
    </row>
    <row r="22" spans="1:7" x14ac:dyDescent="0.25">
      <c r="A22" s="27"/>
      <c r="B22" s="27"/>
      <c r="C22" s="28"/>
      <c r="D22" s="28"/>
      <c r="E22" s="27"/>
      <c r="F22" s="29">
        <f>IF(OR(C22="",D22=""),"",ROUND(MAX(0,IF(MOD(D22-C22,1)=0,1,MOD(D22-C22,1))*24-N(E22)/60),2))</f>
      </c>
      <c r="G22" s="29">
        <f>IF(OR(C22="",D22=""),"",ROUND(MAX(0,(IF(MOD(D22-C22,1)=0,1,MOD(D22-C22,1))-(MAX(0,MIN(C22+IF(MOD(D22-C22,1)=0,1,MOD(D22-C22,1)),22/24)-MAX(C22,6/24))+MAX(0,MIN(C22+IF(MOD(D22-C22,1)=0,1,MOD(D22-C22,1)),46/24)-MAX(C22,30/24))))*24*F22/(IF(MOD(D22-C22,1)=0,1,MOD(D22-C22,1))*24)),2))</f>
      </c>
    </row>
    <row r="23" spans="1:7" x14ac:dyDescent="0.25">
      <c r="A23" s="27"/>
      <c r="B23" s="27"/>
      <c r="C23" s="28"/>
      <c r="D23" s="28"/>
      <c r="E23" s="27"/>
      <c r="F23" s="29">
        <f>IF(OR(C23="",D23=""),"",ROUND(MAX(0,IF(MOD(D23-C23,1)=0,1,MOD(D23-C23,1))*24-N(E23)/60),2))</f>
      </c>
      <c r="G23" s="29">
        <f>IF(OR(C23="",D23=""),"",ROUND(MAX(0,(IF(MOD(D23-C23,1)=0,1,MOD(D23-C23,1))-(MAX(0,MIN(C23+IF(MOD(D23-C23,1)=0,1,MOD(D23-C23,1)),22/24)-MAX(C23,6/24))+MAX(0,MIN(C23+IF(MOD(D23-C23,1)=0,1,MOD(D23-C23,1)),46/24)-MAX(C23,30/24))))*24*F23/(IF(MOD(D23-C23,1)=0,1,MOD(D23-C23,1))*24)),2))</f>
      </c>
    </row>
    <row r="24" spans="1:7" x14ac:dyDescent="0.25">
      <c r="A24" s="27"/>
      <c r="B24" s="27"/>
      <c r="C24" s="28"/>
      <c r="D24" s="28"/>
      <c r="E24" s="27"/>
      <c r="F24" s="29">
        <f>IF(OR(C24="",D24=""),"",ROUND(MAX(0,IF(MOD(D24-C24,1)=0,1,MOD(D24-C24,1))*24-N(E24)/60),2))</f>
      </c>
      <c r="G24" s="29">
        <f>IF(OR(C24="",D24=""),"",ROUND(MAX(0,(IF(MOD(D24-C24,1)=0,1,MOD(D24-C24,1))-(MAX(0,MIN(C24+IF(MOD(D24-C24,1)=0,1,MOD(D24-C24,1)),22/24)-MAX(C24,6/24))+MAX(0,MIN(C24+IF(MOD(D24-C24,1)=0,1,MOD(D24-C24,1)),46/24)-MAX(C24,30/24))))*24*F24/(IF(MOD(D24-C24,1)=0,1,MOD(D24-C24,1))*24)),2))</f>
      </c>
    </row>
    <row r="25" spans="1:7" x14ac:dyDescent="0.25">
      <c r="A25" s="27"/>
      <c r="B25" s="27"/>
      <c r="C25" s="28"/>
      <c r="D25" s="28"/>
      <c r="E25" s="27"/>
      <c r="F25" s="29">
        <f>IF(OR(C25="",D25=""),"",ROUND(MAX(0,IF(MOD(D25-C25,1)=0,1,MOD(D25-C25,1))*24-N(E25)/60),2))</f>
      </c>
      <c r="G25" s="29">
        <f>IF(OR(C25="",D25=""),"",ROUND(MAX(0,(IF(MOD(D25-C25,1)=0,1,MOD(D25-C25,1))-(MAX(0,MIN(C25+IF(MOD(D25-C25,1)=0,1,MOD(D25-C25,1)),22/24)-MAX(C25,6/24))+MAX(0,MIN(C25+IF(MOD(D25-C25,1)=0,1,MOD(D25-C25,1)),46/24)-MAX(C25,30/24))))*24*F25/(IF(MOD(D25-C25,1)=0,1,MOD(D25-C25,1))*24)),2))</f>
      </c>
    </row>
    <row r="26" spans="1:7" x14ac:dyDescent="0.25">
      <c r="A26" s="27"/>
      <c r="B26" s="27"/>
      <c r="C26" s="28"/>
      <c r="D26" s="28"/>
      <c r="E26" s="27"/>
      <c r="F26" s="29">
        <f>IF(OR(C26="",D26=""),"",ROUND(MAX(0,IF(MOD(D26-C26,1)=0,1,MOD(D26-C26,1))*24-N(E26)/60),2))</f>
      </c>
      <c r="G26" s="29">
        <f>IF(OR(C26="",D26=""),"",ROUND(MAX(0,(IF(MOD(D26-C26,1)=0,1,MOD(D26-C26,1))-(MAX(0,MIN(C26+IF(MOD(D26-C26,1)=0,1,MOD(D26-C26,1)),22/24)-MAX(C26,6/24))+MAX(0,MIN(C26+IF(MOD(D26-C26,1)=0,1,MOD(D26-C26,1)),46/24)-MAX(C26,30/24))))*24*F26/(IF(MOD(D26-C26,1)=0,1,MOD(D26-C26,1))*24)),2))</f>
      </c>
    </row>
    <row r="27" spans="1:7" x14ac:dyDescent="0.25">
      <c r="A27" s="27"/>
      <c r="B27" s="27"/>
      <c r="C27" s="28"/>
      <c r="D27" s="28"/>
      <c r="E27" s="27"/>
      <c r="F27" s="29">
        <f>IF(OR(C27="",D27=""),"",ROUND(MAX(0,IF(MOD(D27-C27,1)=0,1,MOD(D27-C27,1))*24-N(E27)/60),2))</f>
      </c>
      <c r="G27" s="29">
        <f>IF(OR(C27="",D27=""),"",ROUND(MAX(0,(IF(MOD(D27-C27,1)=0,1,MOD(D27-C27,1))-(MAX(0,MIN(C27+IF(MOD(D27-C27,1)=0,1,MOD(D27-C27,1)),22/24)-MAX(C27,6/24))+MAX(0,MIN(C27+IF(MOD(D27-C27,1)=0,1,MOD(D27-C27,1)),46/24)-MAX(C27,30/24))))*24*F27/(IF(MOD(D27-C27,1)=0,1,MOD(D27-C27,1))*24)),2))</f>
      </c>
    </row>
    <row r="28" spans="1:7" x14ac:dyDescent="0.25">
      <c r="A28" s="27"/>
      <c r="B28" s="27"/>
      <c r="C28" s="28"/>
      <c r="D28" s="28"/>
      <c r="E28" s="27"/>
      <c r="F28" s="29">
        <f>IF(OR(C28="",D28=""),"",ROUND(MAX(0,IF(MOD(D28-C28,1)=0,1,MOD(D28-C28,1))*24-N(E28)/60),2))</f>
      </c>
      <c r="G28" s="29">
        <f>IF(OR(C28="",D28=""),"",ROUND(MAX(0,(IF(MOD(D28-C28,1)=0,1,MOD(D28-C28,1))-(MAX(0,MIN(C28+IF(MOD(D28-C28,1)=0,1,MOD(D28-C28,1)),22/24)-MAX(C28,6/24))+MAX(0,MIN(C28+IF(MOD(D28-C28,1)=0,1,MOD(D28-C28,1)),46/24)-MAX(C28,30/24))))*24*F28/(IF(MOD(D28-C28,1)=0,1,MOD(D28-C28,1))*24)),2))</f>
      </c>
    </row>
    <row r="29" spans="1:7" x14ac:dyDescent="0.25">
      <c r="A29" s="27"/>
      <c r="B29" s="27"/>
      <c r="C29" s="28"/>
      <c r="D29" s="28"/>
      <c r="E29" s="27"/>
      <c r="F29" s="29">
        <f>IF(OR(C29="",D29=""),"",ROUND(MAX(0,IF(MOD(D29-C29,1)=0,1,MOD(D29-C29,1))*24-N(E29)/60),2))</f>
      </c>
      <c r="G29" s="29">
        <f>IF(OR(C29="",D29=""),"",ROUND(MAX(0,(IF(MOD(D29-C29,1)=0,1,MOD(D29-C29,1))-(MAX(0,MIN(C29+IF(MOD(D29-C29,1)=0,1,MOD(D29-C29,1)),22/24)-MAX(C29,6/24))+MAX(0,MIN(C29+IF(MOD(D29-C29,1)=0,1,MOD(D29-C29,1)),46/24)-MAX(C29,30/24))))*24*F29/(IF(MOD(D29-C29,1)=0,1,MOD(D29-C29,1))*24)),2))</f>
      </c>
    </row>
    <row r="30" spans="1:7" x14ac:dyDescent="0.25">
      <c r="A30" s="27"/>
      <c r="B30" s="27"/>
      <c r="C30" s="28"/>
      <c r="D30" s="28"/>
      <c r="E30" s="27"/>
      <c r="F30" s="29">
        <f>IF(OR(C30="",D30=""),"",ROUND(MAX(0,IF(MOD(D30-C30,1)=0,1,MOD(D30-C30,1))*24-N(E30)/60),2))</f>
      </c>
      <c r="G30" s="29">
        <f>IF(OR(C30="",D30=""),"",ROUND(MAX(0,(IF(MOD(D30-C30,1)=0,1,MOD(D30-C30,1))-(MAX(0,MIN(C30+IF(MOD(D30-C30,1)=0,1,MOD(D30-C30,1)),22/24)-MAX(C30,6/24))+MAX(0,MIN(C30+IF(MOD(D30-C30,1)=0,1,MOD(D30-C30,1)),46/24)-MAX(C30,30/24))))*24*F30/(IF(MOD(D30-C30,1)=0,1,MOD(D30-C30,1))*24)),2)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30" customWidth="1"/>
    <col min="2" max="2" width="14" customWidth="1"/>
    <col min="3" max="3" width="44" customWidth="1"/>
    <col min="4" max="4" width="22" customWidth="1"/>
    <col min="5" max="5" width="12" customWidth="1"/>
    <col min="6" max="6" width="10" style="23" customWidth="1"/>
    <col min="8" max="8" width="60" customWidth="1"/>
  </cols>
  <sheetData>
    <row r="1" ht="34" customHeight="1" spans="1:8" x14ac:dyDescent="0.25">
      <c r="A1" s="31" t="s">
        <v>51</v>
      </c>
      <c r="B1" s="16" t="s">
        <v>52</v>
      </c>
      <c r="C1" s="16" t="s">
        <v>53</v>
      </c>
      <c r="D1" s="16" t="s">
        <v>54</v>
      </c>
      <c r="E1" s="16" t="s">
        <v>55</v>
      </c>
      <c r="F1" s="25" t="s">
        <v>22</v>
      </c>
      <c r="H1" s="26" t="s">
        <v>56</v>
      </c>
    </row>
    <row r="2" spans="1:6" x14ac:dyDescent="0.25">
      <c r="A2" s="32">
        <v>46023</v>
      </c>
      <c r="B2" s="33" t="s">
        <v>57</v>
      </c>
      <c r="C2" s="33" t="s">
        <v>58</v>
      </c>
      <c r="D2" s="33" t="s">
        <v>59</v>
      </c>
      <c r="E2" s="33" t="s">
        <v>16</v>
      </c>
      <c r="F2" s="34">
        <f>IF(OR(D2="Darba diena",D2="Pārcelta darba diena"),IF(AND(E2="Jā",Grafiks!$N$3&gt;=7),Grafiks!$N$3-1,Grafiks!$N$3),0)</f>
      </c>
    </row>
    <row r="3" spans="1:6" x14ac:dyDescent="0.25">
      <c r="A3" s="32">
        <v>46024</v>
      </c>
      <c r="B3" s="33" t="s">
        <v>60</v>
      </c>
      <c r="C3" s="33" t="s">
        <v>61</v>
      </c>
      <c r="D3" s="33" t="s">
        <v>62</v>
      </c>
      <c r="E3" s="33" t="s">
        <v>16</v>
      </c>
      <c r="F3" s="34">
        <f>IF(OR(D3="Darba diena",D3="Pārcelta darba diena"),IF(AND(E3="Jā",Grafiks!$N$3&gt;=7),Grafiks!$N$3-1,Grafiks!$N$3),0)</f>
      </c>
    </row>
    <row r="4" spans="1:6" x14ac:dyDescent="0.25">
      <c r="A4" s="35">
        <v>46025</v>
      </c>
      <c r="B4" s="36" t="s">
        <v>63</v>
      </c>
      <c r="C4" s="36" t="s">
        <v>16</v>
      </c>
      <c r="D4" s="36" t="s">
        <v>64</v>
      </c>
      <c r="E4" s="36" t="s">
        <v>16</v>
      </c>
      <c r="F4" s="37">
        <f>IF(OR(D4="Darba diena",D4="Pārcelta darba diena"),IF(AND(E4="Jā",Grafiks!$N$3&gt;=7),Grafiks!$N$3-1,Grafiks!$N$3),0)</f>
      </c>
    </row>
    <row r="5" spans="1:6" x14ac:dyDescent="0.25">
      <c r="A5" s="35">
        <v>46026</v>
      </c>
      <c r="B5" s="36" t="s">
        <v>65</v>
      </c>
      <c r="C5" s="36" t="s">
        <v>16</v>
      </c>
      <c r="D5" s="36" t="s">
        <v>64</v>
      </c>
      <c r="E5" s="36" t="s">
        <v>16</v>
      </c>
      <c r="F5" s="37">
        <f>IF(OR(D5="Darba diena",D5="Pārcelta darba diena"),IF(AND(E5="Jā",Grafiks!$N$3&gt;=7),Grafiks!$N$3-1,Grafiks!$N$3),0)</f>
      </c>
    </row>
    <row r="6" spans="1:6" x14ac:dyDescent="0.25">
      <c r="A6" s="30">
        <v>46027</v>
      </c>
      <c r="B6" t="s">
        <v>66</v>
      </c>
      <c r="C6" t="s">
        <v>16</v>
      </c>
      <c r="D6" t="s">
        <v>67</v>
      </c>
      <c r="E6" t="s">
        <v>16</v>
      </c>
      <c r="F6" s="23">
        <f>IF(OR(D6="Darba diena",D6="Pārcelta darba diena"),IF(AND(E6="Jā",Grafiks!$N$3&gt;=7),Grafiks!$N$3-1,Grafiks!$N$3),0)</f>
      </c>
    </row>
    <row r="7" spans="1:6" x14ac:dyDescent="0.25">
      <c r="A7" s="30">
        <v>46028</v>
      </c>
      <c r="B7" t="s">
        <v>68</v>
      </c>
      <c r="C7" t="s">
        <v>16</v>
      </c>
      <c r="D7" t="s">
        <v>67</v>
      </c>
      <c r="E7" t="s">
        <v>16</v>
      </c>
      <c r="F7" s="23">
        <f>IF(OR(D7="Darba diena",D7="Pārcelta darba diena"),IF(AND(E7="Jā",Grafiks!$N$3&gt;=7),Grafiks!$N$3-1,Grafiks!$N$3),0)</f>
      </c>
    </row>
    <row r="8" spans="1:6" x14ac:dyDescent="0.25">
      <c r="A8" s="30">
        <v>46029</v>
      </c>
      <c r="B8" t="s">
        <v>69</v>
      </c>
      <c r="C8" t="s">
        <v>16</v>
      </c>
      <c r="D8" t="s">
        <v>67</v>
      </c>
      <c r="E8" t="s">
        <v>16</v>
      </c>
      <c r="F8" s="23">
        <f>IF(OR(D8="Darba diena",D8="Pārcelta darba diena"),IF(AND(E8="Jā",Grafiks!$N$3&gt;=7),Grafiks!$N$3-1,Grafiks!$N$3),0)</f>
      </c>
    </row>
    <row r="9" spans="1:6" x14ac:dyDescent="0.25">
      <c r="A9" s="30">
        <v>46030</v>
      </c>
      <c r="B9" t="s">
        <v>57</v>
      </c>
      <c r="C9" t="s">
        <v>16</v>
      </c>
      <c r="D9" t="s">
        <v>67</v>
      </c>
      <c r="E9" t="s">
        <v>16</v>
      </c>
      <c r="F9" s="23">
        <f>IF(OR(D9="Darba diena",D9="Pārcelta darba diena"),IF(AND(E9="Jā",Grafiks!$N$3&gt;=7),Grafiks!$N$3-1,Grafiks!$N$3),0)</f>
      </c>
    </row>
    <row r="10" spans="1:6" x14ac:dyDescent="0.25">
      <c r="A10" s="30">
        <v>46031</v>
      </c>
      <c r="B10" t="s">
        <v>60</v>
      </c>
      <c r="C10" t="s">
        <v>16</v>
      </c>
      <c r="D10" t="s">
        <v>67</v>
      </c>
      <c r="E10" t="s">
        <v>16</v>
      </c>
      <c r="F10" s="23">
        <f>IF(OR(D10="Darba diena",D10="Pārcelta darba diena"),IF(AND(E10="Jā",Grafiks!$N$3&gt;=7),Grafiks!$N$3-1,Grafiks!$N$3),0)</f>
      </c>
    </row>
    <row r="11" spans="1:6" x14ac:dyDescent="0.25">
      <c r="A11" s="35">
        <v>46032</v>
      </c>
      <c r="B11" s="36" t="s">
        <v>63</v>
      </c>
      <c r="C11" s="36" t="s">
        <v>16</v>
      </c>
      <c r="D11" s="36" t="s">
        <v>64</v>
      </c>
      <c r="E11" s="36" t="s">
        <v>16</v>
      </c>
      <c r="F11" s="37">
        <f>IF(OR(D11="Darba diena",D11="Pārcelta darba diena"),IF(AND(E11="Jā",Grafiks!$N$3&gt;=7),Grafiks!$N$3-1,Grafiks!$N$3),0)</f>
      </c>
    </row>
    <row r="12" spans="1:6" x14ac:dyDescent="0.25">
      <c r="A12" s="35">
        <v>46033</v>
      </c>
      <c r="B12" s="36" t="s">
        <v>65</v>
      </c>
      <c r="C12" s="36" t="s">
        <v>16</v>
      </c>
      <c r="D12" s="36" t="s">
        <v>64</v>
      </c>
      <c r="E12" s="36" t="s">
        <v>16</v>
      </c>
      <c r="F12" s="37">
        <f>IF(OR(D12="Darba diena",D12="Pārcelta darba diena"),IF(AND(E12="Jā",Grafiks!$N$3&gt;=7),Grafiks!$N$3-1,Grafiks!$N$3),0)</f>
      </c>
    </row>
    <row r="13" spans="1:6" x14ac:dyDescent="0.25">
      <c r="A13" s="30">
        <v>46034</v>
      </c>
      <c r="B13" t="s">
        <v>66</v>
      </c>
      <c r="C13" t="s">
        <v>16</v>
      </c>
      <c r="D13" t="s">
        <v>67</v>
      </c>
      <c r="E13" t="s">
        <v>16</v>
      </c>
      <c r="F13" s="23">
        <f>IF(OR(D13="Darba diena",D13="Pārcelta darba diena"),IF(AND(E13="Jā",Grafiks!$N$3&gt;=7),Grafiks!$N$3-1,Grafiks!$N$3),0)</f>
      </c>
    </row>
    <row r="14" spans="1:6" x14ac:dyDescent="0.25">
      <c r="A14" s="30">
        <v>46035</v>
      </c>
      <c r="B14" t="s">
        <v>68</v>
      </c>
      <c r="C14" t="s">
        <v>16</v>
      </c>
      <c r="D14" t="s">
        <v>67</v>
      </c>
      <c r="E14" t="s">
        <v>16</v>
      </c>
      <c r="F14" s="23">
        <f>IF(OR(D14="Darba diena",D14="Pārcelta darba diena"),IF(AND(E14="Jā",Grafiks!$N$3&gt;=7),Grafiks!$N$3-1,Grafiks!$N$3),0)</f>
      </c>
    </row>
    <row r="15" spans="1:6" x14ac:dyDescent="0.25">
      <c r="A15" s="30">
        <v>46036</v>
      </c>
      <c r="B15" t="s">
        <v>69</v>
      </c>
      <c r="C15" t="s">
        <v>16</v>
      </c>
      <c r="D15" t="s">
        <v>67</v>
      </c>
      <c r="E15" t="s">
        <v>16</v>
      </c>
      <c r="F15" s="23">
        <f>IF(OR(D15="Darba diena",D15="Pārcelta darba diena"),IF(AND(E15="Jā",Grafiks!$N$3&gt;=7),Grafiks!$N$3-1,Grafiks!$N$3),0)</f>
      </c>
    </row>
    <row r="16" spans="1:6" x14ac:dyDescent="0.25">
      <c r="A16" s="30">
        <v>46037</v>
      </c>
      <c r="B16" t="s">
        <v>57</v>
      </c>
      <c r="C16" t="s">
        <v>16</v>
      </c>
      <c r="D16" t="s">
        <v>67</v>
      </c>
      <c r="E16" t="s">
        <v>16</v>
      </c>
      <c r="F16" s="23">
        <f>IF(OR(D16="Darba diena",D16="Pārcelta darba diena"),IF(AND(E16="Jā",Grafiks!$N$3&gt;=7),Grafiks!$N$3-1,Grafiks!$N$3),0)</f>
      </c>
    </row>
    <row r="17" spans="1:6" x14ac:dyDescent="0.25">
      <c r="A17" s="30">
        <v>46038</v>
      </c>
      <c r="B17" t="s">
        <v>60</v>
      </c>
      <c r="C17" t="s">
        <v>16</v>
      </c>
      <c r="D17" t="s">
        <v>67</v>
      </c>
      <c r="E17" t="s">
        <v>16</v>
      </c>
      <c r="F17" s="23">
        <f>IF(OR(D17="Darba diena",D17="Pārcelta darba diena"),IF(AND(E17="Jā",Grafiks!$N$3&gt;=7),Grafiks!$N$3-1,Grafiks!$N$3),0)</f>
      </c>
    </row>
    <row r="18" spans="1:6" x14ac:dyDescent="0.25">
      <c r="A18" s="30">
        <v>46039</v>
      </c>
      <c r="B18" t="s">
        <v>63</v>
      </c>
      <c r="C18" t="s">
        <v>70</v>
      </c>
      <c r="D18" t="s">
        <v>71</v>
      </c>
      <c r="E18" t="s">
        <v>16</v>
      </c>
      <c r="F18" s="23">
        <f>IF(OR(D18="Darba diena",D18="Pārcelta darba diena"),IF(AND(E18="Jā",Grafiks!$N$3&gt;=7),Grafiks!$N$3-1,Grafiks!$N$3),0)</f>
      </c>
    </row>
    <row r="19" spans="1:6" x14ac:dyDescent="0.25">
      <c r="A19" s="35">
        <v>46040</v>
      </c>
      <c r="B19" s="36" t="s">
        <v>65</v>
      </c>
      <c r="C19" s="36" t="s">
        <v>16</v>
      </c>
      <c r="D19" s="36" t="s">
        <v>64</v>
      </c>
      <c r="E19" s="36" t="s">
        <v>16</v>
      </c>
      <c r="F19" s="37">
        <f>IF(OR(D19="Darba diena",D19="Pārcelta darba diena"),IF(AND(E19="Jā",Grafiks!$N$3&gt;=7),Grafiks!$N$3-1,Grafiks!$N$3),0)</f>
      </c>
    </row>
    <row r="20" spans="1:6" x14ac:dyDescent="0.25">
      <c r="A20" s="30">
        <v>46041</v>
      </c>
      <c r="B20" t="s">
        <v>66</v>
      </c>
      <c r="C20" t="s">
        <v>16</v>
      </c>
      <c r="D20" t="s">
        <v>67</v>
      </c>
      <c r="E20" t="s">
        <v>16</v>
      </c>
      <c r="F20" s="23">
        <f>IF(OR(D20="Darba diena",D20="Pārcelta darba diena"),IF(AND(E20="Jā",Grafiks!$N$3&gt;=7),Grafiks!$N$3-1,Grafiks!$N$3),0)</f>
      </c>
    </row>
    <row r="21" spans="1:6" x14ac:dyDescent="0.25">
      <c r="A21" s="30">
        <v>46042</v>
      </c>
      <c r="B21" t="s">
        <v>68</v>
      </c>
      <c r="C21" t="s">
        <v>16</v>
      </c>
      <c r="D21" t="s">
        <v>67</v>
      </c>
      <c r="E21" t="s">
        <v>16</v>
      </c>
      <c r="F21" s="23">
        <f>IF(OR(D21="Darba diena",D21="Pārcelta darba diena"),IF(AND(E21="Jā",Grafiks!$N$3&gt;=7),Grafiks!$N$3-1,Grafiks!$N$3),0)</f>
      </c>
    </row>
    <row r="22" spans="1:6" x14ac:dyDescent="0.25">
      <c r="A22" s="30">
        <v>46043</v>
      </c>
      <c r="B22" t="s">
        <v>69</v>
      </c>
      <c r="C22" t="s">
        <v>16</v>
      </c>
      <c r="D22" t="s">
        <v>67</v>
      </c>
      <c r="E22" t="s">
        <v>16</v>
      </c>
      <c r="F22" s="23">
        <f>IF(OR(D22="Darba diena",D22="Pārcelta darba diena"),IF(AND(E22="Jā",Grafiks!$N$3&gt;=7),Grafiks!$N$3-1,Grafiks!$N$3),0)</f>
      </c>
    </row>
    <row r="23" spans="1:6" x14ac:dyDescent="0.25">
      <c r="A23" s="30">
        <v>46044</v>
      </c>
      <c r="B23" t="s">
        <v>57</v>
      </c>
      <c r="C23" t="s">
        <v>16</v>
      </c>
      <c r="D23" t="s">
        <v>67</v>
      </c>
      <c r="E23" t="s">
        <v>16</v>
      </c>
      <c r="F23" s="23">
        <f>IF(OR(D23="Darba diena",D23="Pārcelta darba diena"),IF(AND(E23="Jā",Grafiks!$N$3&gt;=7),Grafiks!$N$3-1,Grafiks!$N$3),0)</f>
      </c>
    </row>
    <row r="24" spans="1:6" x14ac:dyDescent="0.25">
      <c r="A24" s="30">
        <v>46045</v>
      </c>
      <c r="B24" t="s">
        <v>60</v>
      </c>
      <c r="C24" t="s">
        <v>16</v>
      </c>
      <c r="D24" t="s">
        <v>67</v>
      </c>
      <c r="E24" t="s">
        <v>16</v>
      </c>
      <c r="F24" s="23">
        <f>IF(OR(D24="Darba diena",D24="Pārcelta darba diena"),IF(AND(E24="Jā",Grafiks!$N$3&gt;=7),Grafiks!$N$3-1,Grafiks!$N$3),0)</f>
      </c>
    </row>
    <row r="25" spans="1:6" x14ac:dyDescent="0.25">
      <c r="A25" s="35">
        <v>46046</v>
      </c>
      <c r="B25" s="36" t="s">
        <v>63</v>
      </c>
      <c r="C25" s="36" t="s">
        <v>16</v>
      </c>
      <c r="D25" s="36" t="s">
        <v>64</v>
      </c>
      <c r="E25" s="36" t="s">
        <v>16</v>
      </c>
      <c r="F25" s="37">
        <f>IF(OR(D25="Darba diena",D25="Pārcelta darba diena"),IF(AND(E25="Jā",Grafiks!$N$3&gt;=7),Grafiks!$N$3-1,Grafiks!$N$3),0)</f>
      </c>
    </row>
    <row r="26" spans="1:6" x14ac:dyDescent="0.25">
      <c r="A26" s="35">
        <v>46047</v>
      </c>
      <c r="B26" s="36" t="s">
        <v>65</v>
      </c>
      <c r="C26" s="36" t="s">
        <v>16</v>
      </c>
      <c r="D26" s="36" t="s">
        <v>64</v>
      </c>
      <c r="E26" s="36" t="s">
        <v>16</v>
      </c>
      <c r="F26" s="37">
        <f>IF(OR(D26="Darba diena",D26="Pārcelta darba diena"),IF(AND(E26="Jā",Grafiks!$N$3&gt;=7),Grafiks!$N$3-1,Grafiks!$N$3),0)</f>
      </c>
    </row>
    <row r="27" spans="1:6" x14ac:dyDescent="0.25">
      <c r="A27" s="30">
        <v>46048</v>
      </c>
      <c r="B27" t="s">
        <v>66</v>
      </c>
      <c r="C27" t="s">
        <v>16</v>
      </c>
      <c r="D27" t="s">
        <v>67</v>
      </c>
      <c r="E27" t="s">
        <v>16</v>
      </c>
      <c r="F27" s="23">
        <f>IF(OR(D27="Darba diena",D27="Pārcelta darba diena"),IF(AND(E27="Jā",Grafiks!$N$3&gt;=7),Grafiks!$N$3-1,Grafiks!$N$3),0)</f>
      </c>
    </row>
    <row r="28" spans="1:6" x14ac:dyDescent="0.25">
      <c r="A28" s="30">
        <v>46049</v>
      </c>
      <c r="B28" t="s">
        <v>68</v>
      </c>
      <c r="C28" t="s">
        <v>16</v>
      </c>
      <c r="D28" t="s">
        <v>67</v>
      </c>
      <c r="E28" t="s">
        <v>16</v>
      </c>
      <c r="F28" s="23">
        <f>IF(OR(D28="Darba diena",D28="Pārcelta darba diena"),IF(AND(E28="Jā",Grafiks!$N$3&gt;=7),Grafiks!$N$3-1,Grafiks!$N$3),0)</f>
      </c>
    </row>
    <row r="29" spans="1:6" x14ac:dyDescent="0.25">
      <c r="A29" s="30">
        <v>46050</v>
      </c>
      <c r="B29" t="s">
        <v>69</v>
      </c>
      <c r="C29" t="s">
        <v>16</v>
      </c>
      <c r="D29" t="s">
        <v>67</v>
      </c>
      <c r="E29" t="s">
        <v>16</v>
      </c>
      <c r="F29" s="23">
        <f>IF(OR(D29="Darba diena",D29="Pārcelta darba diena"),IF(AND(E29="Jā",Grafiks!$N$3&gt;=7),Grafiks!$N$3-1,Grafiks!$N$3),0)</f>
      </c>
    </row>
    <row r="30" spans="1:6" x14ac:dyDescent="0.25">
      <c r="A30" s="30">
        <v>46051</v>
      </c>
      <c r="B30" t="s">
        <v>57</v>
      </c>
      <c r="C30" t="s">
        <v>16</v>
      </c>
      <c r="D30" t="s">
        <v>67</v>
      </c>
      <c r="E30" t="s">
        <v>16</v>
      </c>
      <c r="F30" s="23">
        <f>IF(OR(D30="Darba diena",D30="Pārcelta darba diena"),IF(AND(E30="Jā",Grafiks!$N$3&gt;=7),Grafiks!$N$3-1,Grafiks!$N$3),0)</f>
      </c>
    </row>
    <row r="31" spans="1:6" x14ac:dyDescent="0.25">
      <c r="A31" s="30">
        <v>46052</v>
      </c>
      <c r="B31" t="s">
        <v>60</v>
      </c>
      <c r="C31" t="s">
        <v>16</v>
      </c>
      <c r="D31" t="s">
        <v>67</v>
      </c>
      <c r="E31" t="s">
        <v>16</v>
      </c>
      <c r="F31" s="23">
        <f>IF(OR(D31="Darba diena",D31="Pārcelta darba diena"),IF(AND(E31="Jā",Grafiks!$N$3&gt;=7),Grafiks!$N$3-1,Grafiks!$N$3),0)</f>
      </c>
    </row>
    <row r="32" spans="1:6" x14ac:dyDescent="0.25">
      <c r="A32" s="35">
        <v>46053</v>
      </c>
      <c r="B32" s="36" t="s">
        <v>63</v>
      </c>
      <c r="C32" s="36" t="s">
        <v>16</v>
      </c>
      <c r="D32" s="36" t="s">
        <v>64</v>
      </c>
      <c r="E32" s="36" t="s">
        <v>16</v>
      </c>
      <c r="F32" s="37">
        <f>IF(OR(D32="Darba diena",D32="Pārcelta darba diena"),IF(AND(E32="Jā",Grafiks!$N$3&gt;=7),Grafiks!$N$3-1,Grafiks!$N$3),0)</f>
      </c>
    </row>
    <row r="33" spans="1:6" x14ac:dyDescent="0.25">
      <c r="A33" s="35">
        <v>46054</v>
      </c>
      <c r="B33" s="36" t="s">
        <v>65</v>
      </c>
      <c r="C33" s="36" t="s">
        <v>16</v>
      </c>
      <c r="D33" s="36" t="s">
        <v>64</v>
      </c>
      <c r="E33" s="36" t="s">
        <v>16</v>
      </c>
      <c r="F33" s="37">
        <f>IF(OR(D33="Darba diena",D33="Pārcelta darba diena"),IF(AND(E33="Jā",Grafiks!$N$3&gt;=7),Grafiks!$N$3-1,Grafiks!$N$3),0)</f>
      </c>
    </row>
    <row r="34" spans="1:6" x14ac:dyDescent="0.25">
      <c r="A34" s="30">
        <v>46055</v>
      </c>
      <c r="B34" t="s">
        <v>66</v>
      </c>
      <c r="C34" t="s">
        <v>16</v>
      </c>
      <c r="D34" t="s">
        <v>67</v>
      </c>
      <c r="E34" t="s">
        <v>16</v>
      </c>
      <c r="F34" s="23">
        <f>IF(OR(D34="Darba diena",D34="Pārcelta darba diena"),IF(AND(E34="Jā",Grafiks!$N$3&gt;=7),Grafiks!$N$3-1,Grafiks!$N$3),0)</f>
      </c>
    </row>
    <row r="35" spans="1:6" x14ac:dyDescent="0.25">
      <c r="A35" s="30">
        <v>46056</v>
      </c>
      <c r="B35" t="s">
        <v>68</v>
      </c>
      <c r="C35" t="s">
        <v>16</v>
      </c>
      <c r="D35" t="s">
        <v>67</v>
      </c>
      <c r="E35" t="s">
        <v>16</v>
      </c>
      <c r="F35" s="23">
        <f>IF(OR(D35="Darba diena",D35="Pārcelta darba diena"),IF(AND(E35="Jā",Grafiks!$N$3&gt;=7),Grafiks!$N$3-1,Grafiks!$N$3),0)</f>
      </c>
    </row>
    <row r="36" spans="1:6" x14ac:dyDescent="0.25">
      <c r="A36" s="30">
        <v>46057</v>
      </c>
      <c r="B36" t="s">
        <v>69</v>
      </c>
      <c r="C36" t="s">
        <v>16</v>
      </c>
      <c r="D36" t="s">
        <v>67</v>
      </c>
      <c r="E36" t="s">
        <v>16</v>
      </c>
      <c r="F36" s="23">
        <f>IF(OR(D36="Darba diena",D36="Pārcelta darba diena"),IF(AND(E36="Jā",Grafiks!$N$3&gt;=7),Grafiks!$N$3-1,Grafiks!$N$3),0)</f>
      </c>
    </row>
    <row r="37" spans="1:6" x14ac:dyDescent="0.25">
      <c r="A37" s="30">
        <v>46058</v>
      </c>
      <c r="B37" t="s">
        <v>57</v>
      </c>
      <c r="C37" t="s">
        <v>16</v>
      </c>
      <c r="D37" t="s">
        <v>67</v>
      </c>
      <c r="E37" t="s">
        <v>16</v>
      </c>
      <c r="F37" s="23">
        <f>IF(OR(D37="Darba diena",D37="Pārcelta darba diena"),IF(AND(E37="Jā",Grafiks!$N$3&gt;=7),Grafiks!$N$3-1,Grafiks!$N$3),0)</f>
      </c>
    </row>
    <row r="38" spans="1:6" x14ac:dyDescent="0.25">
      <c r="A38" s="30">
        <v>46059</v>
      </c>
      <c r="B38" t="s">
        <v>60</v>
      </c>
      <c r="C38" t="s">
        <v>16</v>
      </c>
      <c r="D38" t="s">
        <v>67</v>
      </c>
      <c r="E38" t="s">
        <v>16</v>
      </c>
      <c r="F38" s="23">
        <f>IF(OR(D38="Darba diena",D38="Pārcelta darba diena"),IF(AND(E38="Jā",Grafiks!$N$3&gt;=7),Grafiks!$N$3-1,Grafiks!$N$3),0)</f>
      </c>
    </row>
    <row r="39" spans="1:6" x14ac:dyDescent="0.25">
      <c r="A39" s="35">
        <v>46060</v>
      </c>
      <c r="B39" s="36" t="s">
        <v>63</v>
      </c>
      <c r="C39" s="36" t="s">
        <v>16</v>
      </c>
      <c r="D39" s="36" t="s">
        <v>64</v>
      </c>
      <c r="E39" s="36" t="s">
        <v>16</v>
      </c>
      <c r="F39" s="37">
        <f>IF(OR(D39="Darba diena",D39="Pārcelta darba diena"),IF(AND(E39="Jā",Grafiks!$N$3&gt;=7),Grafiks!$N$3-1,Grafiks!$N$3),0)</f>
      </c>
    </row>
    <row r="40" spans="1:6" x14ac:dyDescent="0.25">
      <c r="A40" s="35">
        <v>46061</v>
      </c>
      <c r="B40" s="36" t="s">
        <v>65</v>
      </c>
      <c r="C40" s="36" t="s">
        <v>16</v>
      </c>
      <c r="D40" s="36" t="s">
        <v>64</v>
      </c>
      <c r="E40" s="36" t="s">
        <v>16</v>
      </c>
      <c r="F40" s="37">
        <f>IF(OR(D40="Darba diena",D40="Pārcelta darba diena"),IF(AND(E40="Jā",Grafiks!$N$3&gt;=7),Grafiks!$N$3-1,Grafiks!$N$3),0)</f>
      </c>
    </row>
    <row r="41" spans="1:6" x14ac:dyDescent="0.25">
      <c r="A41" s="30">
        <v>46062</v>
      </c>
      <c r="B41" t="s">
        <v>66</v>
      </c>
      <c r="C41" t="s">
        <v>16</v>
      </c>
      <c r="D41" t="s">
        <v>67</v>
      </c>
      <c r="E41" t="s">
        <v>16</v>
      </c>
      <c r="F41" s="23">
        <f>IF(OR(D41="Darba diena",D41="Pārcelta darba diena"),IF(AND(E41="Jā",Grafiks!$N$3&gt;=7),Grafiks!$N$3-1,Grafiks!$N$3),0)</f>
      </c>
    </row>
    <row r="42" spans="1:6" x14ac:dyDescent="0.25">
      <c r="A42" s="30">
        <v>46063</v>
      </c>
      <c r="B42" t="s">
        <v>68</v>
      </c>
      <c r="C42" t="s">
        <v>16</v>
      </c>
      <c r="D42" t="s">
        <v>67</v>
      </c>
      <c r="E42" t="s">
        <v>16</v>
      </c>
      <c r="F42" s="23">
        <f>IF(OR(D42="Darba diena",D42="Pārcelta darba diena"),IF(AND(E42="Jā",Grafiks!$N$3&gt;=7),Grafiks!$N$3-1,Grafiks!$N$3),0)</f>
      </c>
    </row>
    <row r="43" spans="1:6" x14ac:dyDescent="0.25">
      <c r="A43" s="30">
        <v>46064</v>
      </c>
      <c r="B43" t="s">
        <v>69</v>
      </c>
      <c r="C43" t="s">
        <v>16</v>
      </c>
      <c r="D43" t="s">
        <v>67</v>
      </c>
      <c r="E43" t="s">
        <v>16</v>
      </c>
      <c r="F43" s="23">
        <f>IF(OR(D43="Darba diena",D43="Pārcelta darba diena"),IF(AND(E43="Jā",Grafiks!$N$3&gt;=7),Grafiks!$N$3-1,Grafiks!$N$3),0)</f>
      </c>
    </row>
    <row r="44" spans="1:6" x14ac:dyDescent="0.25">
      <c r="A44" s="30">
        <v>46065</v>
      </c>
      <c r="B44" t="s">
        <v>57</v>
      </c>
      <c r="C44" t="s">
        <v>16</v>
      </c>
      <c r="D44" t="s">
        <v>67</v>
      </c>
      <c r="E44" t="s">
        <v>16</v>
      </c>
      <c r="F44" s="23">
        <f>IF(OR(D44="Darba diena",D44="Pārcelta darba diena"),IF(AND(E44="Jā",Grafiks!$N$3&gt;=7),Grafiks!$N$3-1,Grafiks!$N$3),0)</f>
      </c>
    </row>
    <row r="45" spans="1:6" x14ac:dyDescent="0.25">
      <c r="A45" s="30">
        <v>46066</v>
      </c>
      <c r="B45" t="s">
        <v>60</v>
      </c>
      <c r="C45" t="s">
        <v>16</v>
      </c>
      <c r="D45" t="s">
        <v>67</v>
      </c>
      <c r="E45" t="s">
        <v>16</v>
      </c>
      <c r="F45" s="23">
        <f>IF(OR(D45="Darba diena",D45="Pārcelta darba diena"),IF(AND(E45="Jā",Grafiks!$N$3&gt;=7),Grafiks!$N$3-1,Grafiks!$N$3),0)</f>
      </c>
    </row>
    <row r="46" spans="1:6" x14ac:dyDescent="0.25">
      <c r="A46" s="35">
        <v>46067</v>
      </c>
      <c r="B46" s="36" t="s">
        <v>63</v>
      </c>
      <c r="C46" s="36" t="s">
        <v>16</v>
      </c>
      <c r="D46" s="36" t="s">
        <v>64</v>
      </c>
      <c r="E46" s="36" t="s">
        <v>16</v>
      </c>
      <c r="F46" s="37">
        <f>IF(OR(D46="Darba diena",D46="Pārcelta darba diena"),IF(AND(E46="Jā",Grafiks!$N$3&gt;=7),Grafiks!$N$3-1,Grafiks!$N$3),0)</f>
      </c>
    </row>
    <row r="47" spans="1:6" x14ac:dyDescent="0.25">
      <c r="A47" s="35">
        <v>46068</v>
      </c>
      <c r="B47" s="36" t="s">
        <v>65</v>
      </c>
      <c r="C47" s="36" t="s">
        <v>16</v>
      </c>
      <c r="D47" s="36" t="s">
        <v>64</v>
      </c>
      <c r="E47" s="36" t="s">
        <v>16</v>
      </c>
      <c r="F47" s="37">
        <f>IF(OR(D47="Darba diena",D47="Pārcelta darba diena"),IF(AND(E47="Jā",Grafiks!$N$3&gt;=7),Grafiks!$N$3-1,Grafiks!$N$3),0)</f>
      </c>
    </row>
    <row r="48" spans="1:6" x14ac:dyDescent="0.25">
      <c r="A48" s="30">
        <v>46069</v>
      </c>
      <c r="B48" t="s">
        <v>66</v>
      </c>
      <c r="C48" t="s">
        <v>16</v>
      </c>
      <c r="D48" t="s">
        <v>67</v>
      </c>
      <c r="E48" t="s">
        <v>16</v>
      </c>
      <c r="F48" s="23">
        <f>IF(OR(D48="Darba diena",D48="Pārcelta darba diena"),IF(AND(E48="Jā",Grafiks!$N$3&gt;=7),Grafiks!$N$3-1,Grafiks!$N$3),0)</f>
      </c>
    </row>
    <row r="49" spans="1:6" x14ac:dyDescent="0.25">
      <c r="A49" s="30">
        <v>46070</v>
      </c>
      <c r="B49" t="s">
        <v>68</v>
      </c>
      <c r="C49" t="s">
        <v>16</v>
      </c>
      <c r="D49" t="s">
        <v>67</v>
      </c>
      <c r="E49" t="s">
        <v>16</v>
      </c>
      <c r="F49" s="23">
        <f>IF(OR(D49="Darba diena",D49="Pārcelta darba diena"),IF(AND(E49="Jā",Grafiks!$N$3&gt;=7),Grafiks!$N$3-1,Grafiks!$N$3),0)</f>
      </c>
    </row>
    <row r="50" spans="1:6" x14ac:dyDescent="0.25">
      <c r="A50" s="30">
        <v>46071</v>
      </c>
      <c r="B50" t="s">
        <v>69</v>
      </c>
      <c r="C50" t="s">
        <v>16</v>
      </c>
      <c r="D50" t="s">
        <v>67</v>
      </c>
      <c r="E50" t="s">
        <v>16</v>
      </c>
      <c r="F50" s="23">
        <f>IF(OR(D50="Darba diena",D50="Pārcelta darba diena"),IF(AND(E50="Jā",Grafiks!$N$3&gt;=7),Grafiks!$N$3-1,Grafiks!$N$3),0)</f>
      </c>
    </row>
    <row r="51" spans="1:6" x14ac:dyDescent="0.25">
      <c r="A51" s="30">
        <v>46072</v>
      </c>
      <c r="B51" t="s">
        <v>57</v>
      </c>
      <c r="C51" t="s">
        <v>16</v>
      </c>
      <c r="D51" t="s">
        <v>67</v>
      </c>
      <c r="E51" t="s">
        <v>16</v>
      </c>
      <c r="F51" s="23">
        <f>IF(OR(D51="Darba diena",D51="Pārcelta darba diena"),IF(AND(E51="Jā",Grafiks!$N$3&gt;=7),Grafiks!$N$3-1,Grafiks!$N$3),0)</f>
      </c>
    </row>
    <row r="52" spans="1:6" x14ac:dyDescent="0.25">
      <c r="A52" s="30">
        <v>46073</v>
      </c>
      <c r="B52" t="s">
        <v>60</v>
      </c>
      <c r="C52" t="s">
        <v>16</v>
      </c>
      <c r="D52" t="s">
        <v>67</v>
      </c>
      <c r="E52" t="s">
        <v>16</v>
      </c>
      <c r="F52" s="23">
        <f>IF(OR(D52="Darba diena",D52="Pārcelta darba diena"),IF(AND(E52="Jā",Grafiks!$N$3&gt;=7),Grafiks!$N$3-1,Grafiks!$N$3),0)</f>
      </c>
    </row>
    <row r="53" spans="1:6" x14ac:dyDescent="0.25">
      <c r="A53" s="35">
        <v>46074</v>
      </c>
      <c r="B53" s="36" t="s">
        <v>63</v>
      </c>
      <c r="C53" s="36" t="s">
        <v>16</v>
      </c>
      <c r="D53" s="36" t="s">
        <v>64</v>
      </c>
      <c r="E53" s="36" t="s">
        <v>16</v>
      </c>
      <c r="F53" s="37">
        <f>IF(OR(D53="Darba diena",D53="Pārcelta darba diena"),IF(AND(E53="Jā",Grafiks!$N$3&gt;=7),Grafiks!$N$3-1,Grafiks!$N$3),0)</f>
      </c>
    </row>
    <row r="54" spans="1:6" x14ac:dyDescent="0.25">
      <c r="A54" s="35">
        <v>46075</v>
      </c>
      <c r="B54" s="36" t="s">
        <v>65</v>
      </c>
      <c r="C54" s="36" t="s">
        <v>16</v>
      </c>
      <c r="D54" s="36" t="s">
        <v>64</v>
      </c>
      <c r="E54" s="36" t="s">
        <v>16</v>
      </c>
      <c r="F54" s="37">
        <f>IF(OR(D54="Darba diena",D54="Pārcelta darba diena"),IF(AND(E54="Jā",Grafiks!$N$3&gt;=7),Grafiks!$N$3-1,Grafiks!$N$3),0)</f>
      </c>
    </row>
    <row r="55" spans="1:6" x14ac:dyDescent="0.25">
      <c r="A55" s="30">
        <v>46076</v>
      </c>
      <c r="B55" t="s">
        <v>66</v>
      </c>
      <c r="C55" t="s">
        <v>16</v>
      </c>
      <c r="D55" t="s">
        <v>67</v>
      </c>
      <c r="E55" t="s">
        <v>16</v>
      </c>
      <c r="F55" s="23">
        <f>IF(OR(D55="Darba diena",D55="Pārcelta darba diena"),IF(AND(E55="Jā",Grafiks!$N$3&gt;=7),Grafiks!$N$3-1,Grafiks!$N$3),0)</f>
      </c>
    </row>
    <row r="56" spans="1:6" x14ac:dyDescent="0.25">
      <c r="A56" s="30">
        <v>46077</v>
      </c>
      <c r="B56" t="s">
        <v>68</v>
      </c>
      <c r="C56" t="s">
        <v>16</v>
      </c>
      <c r="D56" t="s">
        <v>67</v>
      </c>
      <c r="E56" t="s">
        <v>16</v>
      </c>
      <c r="F56" s="23">
        <f>IF(OR(D56="Darba diena",D56="Pārcelta darba diena"),IF(AND(E56="Jā",Grafiks!$N$3&gt;=7),Grafiks!$N$3-1,Grafiks!$N$3),0)</f>
      </c>
    </row>
    <row r="57" spans="1:6" x14ac:dyDescent="0.25">
      <c r="A57" s="30">
        <v>46078</v>
      </c>
      <c r="B57" t="s">
        <v>69</v>
      </c>
      <c r="C57" t="s">
        <v>16</v>
      </c>
      <c r="D57" t="s">
        <v>67</v>
      </c>
      <c r="E57" t="s">
        <v>16</v>
      </c>
      <c r="F57" s="23">
        <f>IF(OR(D57="Darba diena",D57="Pārcelta darba diena"),IF(AND(E57="Jā",Grafiks!$N$3&gt;=7),Grafiks!$N$3-1,Grafiks!$N$3),0)</f>
      </c>
    </row>
    <row r="58" spans="1:6" x14ac:dyDescent="0.25">
      <c r="A58" s="30">
        <v>46079</v>
      </c>
      <c r="B58" t="s">
        <v>57</v>
      </c>
      <c r="C58" t="s">
        <v>16</v>
      </c>
      <c r="D58" t="s">
        <v>67</v>
      </c>
      <c r="E58" t="s">
        <v>16</v>
      </c>
      <c r="F58" s="23">
        <f>IF(OR(D58="Darba diena",D58="Pārcelta darba diena"),IF(AND(E58="Jā",Grafiks!$N$3&gt;=7),Grafiks!$N$3-1,Grafiks!$N$3),0)</f>
      </c>
    </row>
    <row r="59" spans="1:6" x14ac:dyDescent="0.25">
      <c r="A59" s="30">
        <v>46080</v>
      </c>
      <c r="B59" t="s">
        <v>60</v>
      </c>
      <c r="C59" t="s">
        <v>16</v>
      </c>
      <c r="D59" t="s">
        <v>67</v>
      </c>
      <c r="E59" t="s">
        <v>16</v>
      </c>
      <c r="F59" s="23">
        <f>IF(OR(D59="Darba diena",D59="Pārcelta darba diena"),IF(AND(E59="Jā",Grafiks!$N$3&gt;=7),Grafiks!$N$3-1,Grafiks!$N$3),0)</f>
      </c>
    </row>
    <row r="60" spans="1:6" x14ac:dyDescent="0.25">
      <c r="A60" s="35">
        <v>46081</v>
      </c>
      <c r="B60" s="36" t="s">
        <v>63</v>
      </c>
      <c r="C60" s="36" t="s">
        <v>16</v>
      </c>
      <c r="D60" s="36" t="s">
        <v>64</v>
      </c>
      <c r="E60" s="36" t="s">
        <v>16</v>
      </c>
      <c r="F60" s="37">
        <f>IF(OR(D60="Darba diena",D60="Pārcelta darba diena"),IF(AND(E60="Jā",Grafiks!$N$3&gt;=7),Grafiks!$N$3-1,Grafiks!$N$3),0)</f>
      </c>
    </row>
    <row r="61" spans="1:6" x14ac:dyDescent="0.25">
      <c r="A61" s="35">
        <v>46082</v>
      </c>
      <c r="B61" s="36" t="s">
        <v>65</v>
      </c>
      <c r="C61" s="36" t="s">
        <v>16</v>
      </c>
      <c r="D61" s="36" t="s">
        <v>64</v>
      </c>
      <c r="E61" s="36" t="s">
        <v>16</v>
      </c>
      <c r="F61" s="37">
        <f>IF(OR(D61="Darba diena",D61="Pārcelta darba diena"),IF(AND(E61="Jā",Grafiks!$N$3&gt;=7),Grafiks!$N$3-1,Grafiks!$N$3),0)</f>
      </c>
    </row>
    <row r="62" spans="1:6" x14ac:dyDescent="0.25">
      <c r="A62" s="30">
        <v>46083</v>
      </c>
      <c r="B62" t="s">
        <v>66</v>
      </c>
      <c r="C62" t="s">
        <v>16</v>
      </c>
      <c r="D62" t="s">
        <v>67</v>
      </c>
      <c r="E62" t="s">
        <v>16</v>
      </c>
      <c r="F62" s="23">
        <f>IF(OR(D62="Darba diena",D62="Pārcelta darba diena"),IF(AND(E62="Jā",Grafiks!$N$3&gt;=7),Grafiks!$N$3-1,Grafiks!$N$3),0)</f>
      </c>
    </row>
    <row r="63" spans="1:6" x14ac:dyDescent="0.25">
      <c r="A63" s="30">
        <v>46084</v>
      </c>
      <c r="B63" t="s">
        <v>68</v>
      </c>
      <c r="C63" t="s">
        <v>16</v>
      </c>
      <c r="D63" t="s">
        <v>67</v>
      </c>
      <c r="E63" t="s">
        <v>16</v>
      </c>
      <c r="F63" s="23">
        <f>IF(OR(D63="Darba diena",D63="Pārcelta darba diena"),IF(AND(E63="Jā",Grafiks!$N$3&gt;=7),Grafiks!$N$3-1,Grafiks!$N$3),0)</f>
      </c>
    </row>
    <row r="64" spans="1:6" x14ac:dyDescent="0.25">
      <c r="A64" s="30">
        <v>46085</v>
      </c>
      <c r="B64" t="s">
        <v>69</v>
      </c>
      <c r="C64" t="s">
        <v>16</v>
      </c>
      <c r="D64" t="s">
        <v>67</v>
      </c>
      <c r="E64" t="s">
        <v>16</v>
      </c>
      <c r="F64" s="23">
        <f>IF(OR(D64="Darba diena",D64="Pārcelta darba diena"),IF(AND(E64="Jā",Grafiks!$N$3&gt;=7),Grafiks!$N$3-1,Grafiks!$N$3),0)</f>
      </c>
    </row>
    <row r="65" spans="1:6" x14ac:dyDescent="0.25">
      <c r="A65" s="30">
        <v>46086</v>
      </c>
      <c r="B65" t="s">
        <v>57</v>
      </c>
      <c r="C65" t="s">
        <v>16</v>
      </c>
      <c r="D65" t="s">
        <v>67</v>
      </c>
      <c r="E65" t="s">
        <v>16</v>
      </c>
      <c r="F65" s="23">
        <f>IF(OR(D65="Darba diena",D65="Pārcelta darba diena"),IF(AND(E65="Jā",Grafiks!$N$3&gt;=7),Grafiks!$N$3-1,Grafiks!$N$3),0)</f>
      </c>
    </row>
    <row r="66" spans="1:6" x14ac:dyDescent="0.25">
      <c r="A66" s="30">
        <v>46087</v>
      </c>
      <c r="B66" t="s">
        <v>60</v>
      </c>
      <c r="C66" t="s">
        <v>16</v>
      </c>
      <c r="D66" t="s">
        <v>67</v>
      </c>
      <c r="E66" t="s">
        <v>16</v>
      </c>
      <c r="F66" s="23">
        <f>IF(OR(D66="Darba diena",D66="Pārcelta darba diena"),IF(AND(E66="Jā",Grafiks!$N$3&gt;=7),Grafiks!$N$3-1,Grafiks!$N$3),0)</f>
      </c>
    </row>
    <row r="67" spans="1:6" x14ac:dyDescent="0.25">
      <c r="A67" s="35">
        <v>46088</v>
      </c>
      <c r="B67" s="36" t="s">
        <v>63</v>
      </c>
      <c r="C67" s="36" t="s">
        <v>16</v>
      </c>
      <c r="D67" s="36" t="s">
        <v>64</v>
      </c>
      <c r="E67" s="36" t="s">
        <v>16</v>
      </c>
      <c r="F67" s="37">
        <f>IF(OR(D67="Darba diena",D67="Pārcelta darba diena"),IF(AND(E67="Jā",Grafiks!$N$3&gt;=7),Grafiks!$N$3-1,Grafiks!$N$3),0)</f>
      </c>
    </row>
    <row r="68" spans="1:6" x14ac:dyDescent="0.25">
      <c r="A68" s="35">
        <v>46089</v>
      </c>
      <c r="B68" s="36" t="s">
        <v>65</v>
      </c>
      <c r="C68" s="36" t="s">
        <v>16</v>
      </c>
      <c r="D68" s="36" t="s">
        <v>64</v>
      </c>
      <c r="E68" s="36" t="s">
        <v>16</v>
      </c>
      <c r="F68" s="37">
        <f>IF(OR(D68="Darba diena",D68="Pārcelta darba diena"),IF(AND(E68="Jā",Grafiks!$N$3&gt;=7),Grafiks!$N$3-1,Grafiks!$N$3),0)</f>
      </c>
    </row>
    <row r="69" spans="1:6" x14ac:dyDescent="0.25">
      <c r="A69" s="30">
        <v>46090</v>
      </c>
      <c r="B69" t="s">
        <v>66</v>
      </c>
      <c r="C69" t="s">
        <v>16</v>
      </c>
      <c r="D69" t="s">
        <v>67</v>
      </c>
      <c r="E69" t="s">
        <v>16</v>
      </c>
      <c r="F69" s="23">
        <f>IF(OR(D69="Darba diena",D69="Pārcelta darba diena"),IF(AND(E69="Jā",Grafiks!$N$3&gt;=7),Grafiks!$N$3-1,Grafiks!$N$3),0)</f>
      </c>
    </row>
    <row r="70" spans="1:6" x14ac:dyDescent="0.25">
      <c r="A70" s="30">
        <v>46091</v>
      </c>
      <c r="B70" t="s">
        <v>68</v>
      </c>
      <c r="C70" t="s">
        <v>16</v>
      </c>
      <c r="D70" t="s">
        <v>67</v>
      </c>
      <c r="E70" t="s">
        <v>16</v>
      </c>
      <c r="F70" s="23">
        <f>IF(OR(D70="Darba diena",D70="Pārcelta darba diena"),IF(AND(E70="Jā",Grafiks!$N$3&gt;=7),Grafiks!$N$3-1,Grafiks!$N$3),0)</f>
      </c>
    </row>
    <row r="71" spans="1:6" x14ac:dyDescent="0.25">
      <c r="A71" s="30">
        <v>46092</v>
      </c>
      <c r="B71" t="s">
        <v>69</v>
      </c>
      <c r="C71" t="s">
        <v>16</v>
      </c>
      <c r="D71" t="s">
        <v>67</v>
      </c>
      <c r="E71" t="s">
        <v>16</v>
      </c>
      <c r="F71" s="23">
        <f>IF(OR(D71="Darba diena",D71="Pārcelta darba diena"),IF(AND(E71="Jā",Grafiks!$N$3&gt;=7),Grafiks!$N$3-1,Grafiks!$N$3),0)</f>
      </c>
    </row>
    <row r="72" spans="1:6" x14ac:dyDescent="0.25">
      <c r="A72" s="30">
        <v>46093</v>
      </c>
      <c r="B72" t="s">
        <v>57</v>
      </c>
      <c r="C72" t="s">
        <v>16</v>
      </c>
      <c r="D72" t="s">
        <v>67</v>
      </c>
      <c r="E72" t="s">
        <v>16</v>
      </c>
      <c r="F72" s="23">
        <f>IF(OR(D72="Darba diena",D72="Pārcelta darba diena"),IF(AND(E72="Jā",Grafiks!$N$3&gt;=7),Grafiks!$N$3-1,Grafiks!$N$3),0)</f>
      </c>
    </row>
    <row r="73" spans="1:6" x14ac:dyDescent="0.25">
      <c r="A73" s="30">
        <v>46094</v>
      </c>
      <c r="B73" t="s">
        <v>60</v>
      </c>
      <c r="C73" t="s">
        <v>16</v>
      </c>
      <c r="D73" t="s">
        <v>67</v>
      </c>
      <c r="E73" t="s">
        <v>16</v>
      </c>
      <c r="F73" s="23">
        <f>IF(OR(D73="Darba diena",D73="Pārcelta darba diena"),IF(AND(E73="Jā",Grafiks!$N$3&gt;=7),Grafiks!$N$3-1,Grafiks!$N$3),0)</f>
      </c>
    </row>
    <row r="74" spans="1:6" x14ac:dyDescent="0.25">
      <c r="A74" s="35">
        <v>46095</v>
      </c>
      <c r="B74" s="36" t="s">
        <v>63</v>
      </c>
      <c r="C74" s="36" t="s">
        <v>16</v>
      </c>
      <c r="D74" s="36" t="s">
        <v>64</v>
      </c>
      <c r="E74" s="36" t="s">
        <v>16</v>
      </c>
      <c r="F74" s="37">
        <f>IF(OR(D74="Darba diena",D74="Pārcelta darba diena"),IF(AND(E74="Jā",Grafiks!$N$3&gt;=7),Grafiks!$N$3-1,Grafiks!$N$3),0)</f>
      </c>
    </row>
    <row r="75" spans="1:6" x14ac:dyDescent="0.25">
      <c r="A75" s="35">
        <v>46096</v>
      </c>
      <c r="B75" s="36" t="s">
        <v>65</v>
      </c>
      <c r="C75" s="36" t="s">
        <v>16</v>
      </c>
      <c r="D75" s="36" t="s">
        <v>64</v>
      </c>
      <c r="E75" s="36" t="s">
        <v>16</v>
      </c>
      <c r="F75" s="37">
        <f>IF(OR(D75="Darba diena",D75="Pārcelta darba diena"),IF(AND(E75="Jā",Grafiks!$N$3&gt;=7),Grafiks!$N$3-1,Grafiks!$N$3),0)</f>
      </c>
    </row>
    <row r="76" spans="1:6" x14ac:dyDescent="0.25">
      <c r="A76" s="30">
        <v>46097</v>
      </c>
      <c r="B76" t="s">
        <v>66</v>
      </c>
      <c r="C76" t="s">
        <v>16</v>
      </c>
      <c r="D76" t="s">
        <v>67</v>
      </c>
      <c r="E76" t="s">
        <v>16</v>
      </c>
      <c r="F76" s="23">
        <f>IF(OR(D76="Darba diena",D76="Pārcelta darba diena"),IF(AND(E76="Jā",Grafiks!$N$3&gt;=7),Grafiks!$N$3-1,Grafiks!$N$3),0)</f>
      </c>
    </row>
    <row r="77" spans="1:6" x14ac:dyDescent="0.25">
      <c r="A77" s="30">
        <v>46098</v>
      </c>
      <c r="B77" t="s">
        <v>68</v>
      </c>
      <c r="C77" t="s">
        <v>16</v>
      </c>
      <c r="D77" t="s">
        <v>67</v>
      </c>
      <c r="E77" t="s">
        <v>16</v>
      </c>
      <c r="F77" s="23">
        <f>IF(OR(D77="Darba diena",D77="Pārcelta darba diena"),IF(AND(E77="Jā",Grafiks!$N$3&gt;=7),Grafiks!$N$3-1,Grafiks!$N$3),0)</f>
      </c>
    </row>
    <row r="78" spans="1:6" x14ac:dyDescent="0.25">
      <c r="A78" s="30">
        <v>46099</v>
      </c>
      <c r="B78" t="s">
        <v>69</v>
      </c>
      <c r="C78" t="s">
        <v>16</v>
      </c>
      <c r="D78" t="s">
        <v>67</v>
      </c>
      <c r="E78" t="s">
        <v>16</v>
      </c>
      <c r="F78" s="23">
        <f>IF(OR(D78="Darba diena",D78="Pārcelta darba diena"),IF(AND(E78="Jā",Grafiks!$N$3&gt;=7),Grafiks!$N$3-1,Grafiks!$N$3),0)</f>
      </c>
    </row>
    <row r="79" spans="1:6" x14ac:dyDescent="0.25">
      <c r="A79" s="30">
        <v>46100</v>
      </c>
      <c r="B79" t="s">
        <v>57</v>
      </c>
      <c r="C79" t="s">
        <v>16</v>
      </c>
      <c r="D79" t="s">
        <v>67</v>
      </c>
      <c r="E79" t="s">
        <v>16</v>
      </c>
      <c r="F79" s="23">
        <f>IF(OR(D79="Darba diena",D79="Pārcelta darba diena"),IF(AND(E79="Jā",Grafiks!$N$3&gt;=7),Grafiks!$N$3-1,Grafiks!$N$3),0)</f>
      </c>
    </row>
    <row r="80" spans="1:6" x14ac:dyDescent="0.25">
      <c r="A80" s="30">
        <v>46101</v>
      </c>
      <c r="B80" t="s">
        <v>60</v>
      </c>
      <c r="C80" t="s">
        <v>16</v>
      </c>
      <c r="D80" t="s">
        <v>67</v>
      </c>
      <c r="E80" t="s">
        <v>16</v>
      </c>
      <c r="F80" s="23">
        <f>IF(OR(D80="Darba diena",D80="Pārcelta darba diena"),IF(AND(E80="Jā",Grafiks!$N$3&gt;=7),Grafiks!$N$3-1,Grafiks!$N$3),0)</f>
      </c>
    </row>
    <row r="81" spans="1:6" x14ac:dyDescent="0.25">
      <c r="A81" s="35">
        <v>46102</v>
      </c>
      <c r="B81" s="36" t="s">
        <v>63</v>
      </c>
      <c r="C81" s="36" t="s">
        <v>16</v>
      </c>
      <c r="D81" s="36" t="s">
        <v>64</v>
      </c>
      <c r="E81" s="36" t="s">
        <v>16</v>
      </c>
      <c r="F81" s="37">
        <f>IF(OR(D81="Darba diena",D81="Pārcelta darba diena"),IF(AND(E81="Jā",Grafiks!$N$3&gt;=7),Grafiks!$N$3-1,Grafiks!$N$3),0)</f>
      </c>
    </row>
    <row r="82" spans="1:6" x14ac:dyDescent="0.25">
      <c r="A82" s="35">
        <v>46103</v>
      </c>
      <c r="B82" s="36" t="s">
        <v>65</v>
      </c>
      <c r="C82" s="36" t="s">
        <v>16</v>
      </c>
      <c r="D82" s="36" t="s">
        <v>64</v>
      </c>
      <c r="E82" s="36" t="s">
        <v>16</v>
      </c>
      <c r="F82" s="37">
        <f>IF(OR(D82="Darba diena",D82="Pārcelta darba diena"),IF(AND(E82="Jā",Grafiks!$N$3&gt;=7),Grafiks!$N$3-1,Grafiks!$N$3),0)</f>
      </c>
    </row>
    <row r="83" spans="1:6" x14ac:dyDescent="0.25">
      <c r="A83" s="30">
        <v>46104</v>
      </c>
      <c r="B83" t="s">
        <v>66</v>
      </c>
      <c r="C83" t="s">
        <v>16</v>
      </c>
      <c r="D83" t="s">
        <v>67</v>
      </c>
      <c r="E83" t="s">
        <v>16</v>
      </c>
      <c r="F83" s="23">
        <f>IF(OR(D83="Darba diena",D83="Pārcelta darba diena"),IF(AND(E83="Jā",Grafiks!$N$3&gt;=7),Grafiks!$N$3-1,Grafiks!$N$3),0)</f>
      </c>
    </row>
    <row r="84" spans="1:6" x14ac:dyDescent="0.25">
      <c r="A84" s="30">
        <v>46105</v>
      </c>
      <c r="B84" t="s">
        <v>68</v>
      </c>
      <c r="C84" t="s">
        <v>16</v>
      </c>
      <c r="D84" t="s">
        <v>67</v>
      </c>
      <c r="E84" t="s">
        <v>16</v>
      </c>
      <c r="F84" s="23">
        <f>IF(OR(D84="Darba diena",D84="Pārcelta darba diena"),IF(AND(E84="Jā",Grafiks!$N$3&gt;=7),Grafiks!$N$3-1,Grafiks!$N$3),0)</f>
      </c>
    </row>
    <row r="85" spans="1:6" x14ac:dyDescent="0.25">
      <c r="A85" s="30">
        <v>46106</v>
      </c>
      <c r="B85" t="s">
        <v>69</v>
      </c>
      <c r="C85" t="s">
        <v>16</v>
      </c>
      <c r="D85" t="s">
        <v>67</v>
      </c>
      <c r="E85" t="s">
        <v>16</v>
      </c>
      <c r="F85" s="23">
        <f>IF(OR(D85="Darba diena",D85="Pārcelta darba diena"),IF(AND(E85="Jā",Grafiks!$N$3&gt;=7),Grafiks!$N$3-1,Grafiks!$N$3),0)</f>
      </c>
    </row>
    <row r="86" spans="1:6" x14ac:dyDescent="0.25">
      <c r="A86" s="30">
        <v>46107</v>
      </c>
      <c r="B86" t="s">
        <v>57</v>
      </c>
      <c r="C86" t="s">
        <v>16</v>
      </c>
      <c r="D86" t="s">
        <v>67</v>
      </c>
      <c r="E86" t="s">
        <v>16</v>
      </c>
      <c r="F86" s="23">
        <f>IF(OR(D86="Darba diena",D86="Pārcelta darba diena"),IF(AND(E86="Jā",Grafiks!$N$3&gt;=7),Grafiks!$N$3-1,Grafiks!$N$3),0)</f>
      </c>
    </row>
    <row r="87" spans="1:6" x14ac:dyDescent="0.25">
      <c r="A87" s="30">
        <v>46108</v>
      </c>
      <c r="B87" t="s">
        <v>60</v>
      </c>
      <c r="C87" t="s">
        <v>16</v>
      </c>
      <c r="D87" t="s">
        <v>67</v>
      </c>
      <c r="E87" t="s">
        <v>16</v>
      </c>
      <c r="F87" s="23">
        <f>IF(OR(D87="Darba diena",D87="Pārcelta darba diena"),IF(AND(E87="Jā",Grafiks!$N$3&gt;=7),Grafiks!$N$3-1,Grafiks!$N$3),0)</f>
      </c>
    </row>
    <row r="88" spans="1:6" x14ac:dyDescent="0.25">
      <c r="A88" s="35">
        <v>46109</v>
      </c>
      <c r="B88" s="36" t="s">
        <v>63</v>
      </c>
      <c r="C88" s="36" t="s">
        <v>16</v>
      </c>
      <c r="D88" s="36" t="s">
        <v>64</v>
      </c>
      <c r="E88" s="36" t="s">
        <v>16</v>
      </c>
      <c r="F88" s="37">
        <f>IF(OR(D88="Darba diena",D88="Pārcelta darba diena"),IF(AND(E88="Jā",Grafiks!$N$3&gt;=7),Grafiks!$N$3-1,Grafiks!$N$3),0)</f>
      </c>
    </row>
    <row r="89" spans="1:6" x14ac:dyDescent="0.25">
      <c r="A89" s="35">
        <v>46110</v>
      </c>
      <c r="B89" s="36" t="s">
        <v>65</v>
      </c>
      <c r="C89" s="36" t="s">
        <v>16</v>
      </c>
      <c r="D89" s="36" t="s">
        <v>64</v>
      </c>
      <c r="E89" s="36" t="s">
        <v>16</v>
      </c>
      <c r="F89" s="37">
        <f>IF(OR(D89="Darba diena",D89="Pārcelta darba diena"),IF(AND(E89="Jā",Grafiks!$N$3&gt;=7),Grafiks!$N$3-1,Grafiks!$N$3),0)</f>
      </c>
    </row>
    <row r="90" spans="1:6" x14ac:dyDescent="0.25">
      <c r="A90" s="30">
        <v>46111</v>
      </c>
      <c r="B90" t="s">
        <v>66</v>
      </c>
      <c r="C90" t="s">
        <v>16</v>
      </c>
      <c r="D90" t="s">
        <v>67</v>
      </c>
      <c r="E90" t="s">
        <v>16</v>
      </c>
      <c r="F90" s="23">
        <f>IF(OR(D90="Darba diena",D90="Pārcelta darba diena"),IF(AND(E90="Jā",Grafiks!$N$3&gt;=7),Grafiks!$N$3-1,Grafiks!$N$3),0)</f>
      </c>
    </row>
    <row r="91" spans="1:6" x14ac:dyDescent="0.25">
      <c r="A91" s="30">
        <v>46112</v>
      </c>
      <c r="B91" t="s">
        <v>68</v>
      </c>
      <c r="C91" t="s">
        <v>16</v>
      </c>
      <c r="D91" t="s">
        <v>67</v>
      </c>
      <c r="E91" t="s">
        <v>16</v>
      </c>
      <c r="F91" s="23">
        <f>IF(OR(D91="Darba diena",D91="Pārcelta darba diena"),IF(AND(E91="Jā",Grafiks!$N$3&gt;=7),Grafiks!$N$3-1,Grafiks!$N$3),0)</f>
      </c>
    </row>
    <row r="92" spans="1:6" x14ac:dyDescent="0.25">
      <c r="A92" s="30">
        <v>46113</v>
      </c>
      <c r="B92" t="s">
        <v>69</v>
      </c>
      <c r="C92" t="s">
        <v>16</v>
      </c>
      <c r="D92" t="s">
        <v>67</v>
      </c>
      <c r="E92" t="s">
        <v>16</v>
      </c>
      <c r="F92" s="23">
        <f>IF(OR(D92="Darba diena",D92="Pārcelta darba diena"),IF(AND(E92="Jā",Grafiks!$N$3&gt;=7),Grafiks!$N$3-1,Grafiks!$N$3),0)</f>
      </c>
    </row>
    <row r="93" spans="1:6" x14ac:dyDescent="0.25">
      <c r="A93" s="30">
        <v>46114</v>
      </c>
      <c r="B93" t="s">
        <v>57</v>
      </c>
      <c r="C93" t="s">
        <v>16</v>
      </c>
      <c r="D93" t="s">
        <v>67</v>
      </c>
      <c r="E93" t="s">
        <v>72</v>
      </c>
      <c r="F93" s="23">
        <f>IF(OR(D93="Darba diena",D93="Pārcelta darba diena"),IF(AND(E93="Jā",Grafiks!$N$3&gt;=7),Grafiks!$N$3-1,Grafiks!$N$3),0)</f>
      </c>
    </row>
    <row r="94" spans="1:6" x14ac:dyDescent="0.25">
      <c r="A94" s="32">
        <v>46115</v>
      </c>
      <c r="B94" s="33" t="s">
        <v>60</v>
      </c>
      <c r="C94" s="33" t="s">
        <v>73</v>
      </c>
      <c r="D94" s="33" t="s">
        <v>59</v>
      </c>
      <c r="E94" s="33" t="s">
        <v>16</v>
      </c>
      <c r="F94" s="34">
        <f>IF(OR(D94="Darba diena",D94="Pārcelta darba diena"),IF(AND(E94="Jā",Grafiks!$N$3&gt;=7),Grafiks!$N$3-1,Grafiks!$N$3),0)</f>
      </c>
    </row>
    <row r="95" spans="1:6" x14ac:dyDescent="0.25">
      <c r="A95" s="35">
        <v>46116</v>
      </c>
      <c r="B95" s="36" t="s">
        <v>63</v>
      </c>
      <c r="C95" s="36" t="s">
        <v>16</v>
      </c>
      <c r="D95" s="36" t="s">
        <v>64</v>
      </c>
      <c r="E95" s="36" t="s">
        <v>16</v>
      </c>
      <c r="F95" s="37">
        <f>IF(OR(D95="Darba diena",D95="Pārcelta darba diena"),IF(AND(E95="Jā",Grafiks!$N$3&gt;=7),Grafiks!$N$3-1,Grafiks!$N$3),0)</f>
      </c>
    </row>
    <row r="96" spans="1:6" x14ac:dyDescent="0.25">
      <c r="A96" s="32">
        <v>46117</v>
      </c>
      <c r="B96" s="33" t="s">
        <v>65</v>
      </c>
      <c r="C96" s="33" t="s">
        <v>74</v>
      </c>
      <c r="D96" s="33" t="s">
        <v>59</v>
      </c>
      <c r="E96" s="33" t="s">
        <v>16</v>
      </c>
      <c r="F96" s="34">
        <f>IF(OR(D96="Darba diena",D96="Pārcelta darba diena"),IF(AND(E96="Jā",Grafiks!$N$3&gt;=7),Grafiks!$N$3-1,Grafiks!$N$3),0)</f>
      </c>
    </row>
    <row r="97" spans="1:6" x14ac:dyDescent="0.25">
      <c r="A97" s="32">
        <v>46118</v>
      </c>
      <c r="B97" s="33" t="s">
        <v>66</v>
      </c>
      <c r="C97" s="33" t="s">
        <v>75</v>
      </c>
      <c r="D97" s="33" t="s">
        <v>59</v>
      </c>
      <c r="E97" s="33" t="s">
        <v>16</v>
      </c>
      <c r="F97" s="34">
        <f>IF(OR(D97="Darba diena",D97="Pārcelta darba diena"),IF(AND(E97="Jā",Grafiks!$N$3&gt;=7),Grafiks!$N$3-1,Grafiks!$N$3),0)</f>
      </c>
    </row>
    <row r="98" spans="1:6" x14ac:dyDescent="0.25">
      <c r="A98" s="30">
        <v>46119</v>
      </c>
      <c r="B98" t="s">
        <v>68</v>
      </c>
      <c r="C98" t="s">
        <v>16</v>
      </c>
      <c r="D98" t="s">
        <v>67</v>
      </c>
      <c r="E98" t="s">
        <v>16</v>
      </c>
      <c r="F98" s="23">
        <f>IF(OR(D98="Darba diena",D98="Pārcelta darba diena"),IF(AND(E98="Jā",Grafiks!$N$3&gt;=7),Grafiks!$N$3-1,Grafiks!$N$3),0)</f>
      </c>
    </row>
    <row r="99" spans="1:6" x14ac:dyDescent="0.25">
      <c r="A99" s="30">
        <v>46120</v>
      </c>
      <c r="B99" t="s">
        <v>69</v>
      </c>
      <c r="C99" t="s">
        <v>16</v>
      </c>
      <c r="D99" t="s">
        <v>67</v>
      </c>
      <c r="E99" t="s">
        <v>16</v>
      </c>
      <c r="F99" s="23">
        <f>IF(OR(D99="Darba diena",D99="Pārcelta darba diena"),IF(AND(E99="Jā",Grafiks!$N$3&gt;=7),Grafiks!$N$3-1,Grafiks!$N$3),0)</f>
      </c>
    </row>
    <row r="100" spans="1:6" x14ac:dyDescent="0.25">
      <c r="A100" s="30">
        <v>46121</v>
      </c>
      <c r="B100" t="s">
        <v>57</v>
      </c>
      <c r="C100" t="s">
        <v>16</v>
      </c>
      <c r="D100" t="s">
        <v>67</v>
      </c>
      <c r="E100" t="s">
        <v>16</v>
      </c>
      <c r="F100" s="23">
        <f>IF(OR(D100="Darba diena",D100="Pārcelta darba diena"),IF(AND(E100="Jā",Grafiks!$N$3&gt;=7),Grafiks!$N$3-1,Grafiks!$N$3),0)</f>
      </c>
    </row>
    <row r="101" spans="1:6" x14ac:dyDescent="0.25">
      <c r="A101" s="30">
        <v>46122</v>
      </c>
      <c r="B101" t="s">
        <v>60</v>
      </c>
      <c r="C101" t="s">
        <v>16</v>
      </c>
      <c r="D101" t="s">
        <v>67</v>
      </c>
      <c r="E101" t="s">
        <v>16</v>
      </c>
      <c r="F101" s="23">
        <f>IF(OR(D101="Darba diena",D101="Pārcelta darba diena"),IF(AND(E101="Jā",Grafiks!$N$3&gt;=7),Grafiks!$N$3-1,Grafiks!$N$3),0)</f>
      </c>
    </row>
    <row r="102" spans="1:6" x14ac:dyDescent="0.25">
      <c r="A102" s="35">
        <v>46123</v>
      </c>
      <c r="B102" s="36" t="s">
        <v>63</v>
      </c>
      <c r="C102" s="36" t="s">
        <v>16</v>
      </c>
      <c r="D102" s="36" t="s">
        <v>64</v>
      </c>
      <c r="E102" s="36" t="s">
        <v>16</v>
      </c>
      <c r="F102" s="37">
        <f>IF(OR(D102="Darba diena",D102="Pārcelta darba diena"),IF(AND(E102="Jā",Grafiks!$N$3&gt;=7),Grafiks!$N$3-1,Grafiks!$N$3),0)</f>
      </c>
    </row>
    <row r="103" spans="1:6" x14ac:dyDescent="0.25">
      <c r="A103" s="35">
        <v>46124</v>
      </c>
      <c r="B103" s="36" t="s">
        <v>65</v>
      </c>
      <c r="C103" s="36" t="s">
        <v>16</v>
      </c>
      <c r="D103" s="36" t="s">
        <v>64</v>
      </c>
      <c r="E103" s="36" t="s">
        <v>16</v>
      </c>
      <c r="F103" s="37">
        <f>IF(OR(D103="Darba diena",D103="Pārcelta darba diena"),IF(AND(E103="Jā",Grafiks!$N$3&gt;=7),Grafiks!$N$3-1,Grafiks!$N$3),0)</f>
      </c>
    </row>
    <row r="104" spans="1:6" x14ac:dyDescent="0.25">
      <c r="A104" s="30">
        <v>46125</v>
      </c>
      <c r="B104" t="s">
        <v>66</v>
      </c>
      <c r="C104" t="s">
        <v>16</v>
      </c>
      <c r="D104" t="s">
        <v>67</v>
      </c>
      <c r="E104" t="s">
        <v>16</v>
      </c>
      <c r="F104" s="23">
        <f>IF(OR(D104="Darba diena",D104="Pārcelta darba diena"),IF(AND(E104="Jā",Grafiks!$N$3&gt;=7),Grafiks!$N$3-1,Grafiks!$N$3),0)</f>
      </c>
    </row>
    <row r="105" spans="1:6" x14ac:dyDescent="0.25">
      <c r="A105" s="30">
        <v>46126</v>
      </c>
      <c r="B105" t="s">
        <v>68</v>
      </c>
      <c r="C105" t="s">
        <v>16</v>
      </c>
      <c r="D105" t="s">
        <v>67</v>
      </c>
      <c r="E105" t="s">
        <v>16</v>
      </c>
      <c r="F105" s="23">
        <f>IF(OR(D105="Darba diena",D105="Pārcelta darba diena"),IF(AND(E105="Jā",Grafiks!$N$3&gt;=7),Grafiks!$N$3-1,Grafiks!$N$3),0)</f>
      </c>
    </row>
    <row r="106" spans="1:6" x14ac:dyDescent="0.25">
      <c r="A106" s="30">
        <v>46127</v>
      </c>
      <c r="B106" t="s">
        <v>69</v>
      </c>
      <c r="C106" t="s">
        <v>16</v>
      </c>
      <c r="D106" t="s">
        <v>67</v>
      </c>
      <c r="E106" t="s">
        <v>16</v>
      </c>
      <c r="F106" s="23">
        <f>IF(OR(D106="Darba diena",D106="Pārcelta darba diena"),IF(AND(E106="Jā",Grafiks!$N$3&gt;=7),Grafiks!$N$3-1,Grafiks!$N$3),0)</f>
      </c>
    </row>
    <row r="107" spans="1:6" x14ac:dyDescent="0.25">
      <c r="A107" s="30">
        <v>46128</v>
      </c>
      <c r="B107" t="s">
        <v>57</v>
      </c>
      <c r="C107" t="s">
        <v>16</v>
      </c>
      <c r="D107" t="s">
        <v>67</v>
      </c>
      <c r="E107" t="s">
        <v>16</v>
      </c>
      <c r="F107" s="23">
        <f>IF(OR(D107="Darba diena",D107="Pārcelta darba diena"),IF(AND(E107="Jā",Grafiks!$N$3&gt;=7),Grafiks!$N$3-1,Grafiks!$N$3),0)</f>
      </c>
    </row>
    <row r="108" spans="1:6" x14ac:dyDescent="0.25">
      <c r="A108" s="30">
        <v>46129</v>
      </c>
      <c r="B108" t="s">
        <v>60</v>
      </c>
      <c r="C108" t="s">
        <v>16</v>
      </c>
      <c r="D108" t="s">
        <v>67</v>
      </c>
      <c r="E108" t="s">
        <v>16</v>
      </c>
      <c r="F108" s="23">
        <f>IF(OR(D108="Darba diena",D108="Pārcelta darba diena"),IF(AND(E108="Jā",Grafiks!$N$3&gt;=7),Grafiks!$N$3-1,Grafiks!$N$3),0)</f>
      </c>
    </row>
    <row r="109" spans="1:6" x14ac:dyDescent="0.25">
      <c r="A109" s="35">
        <v>46130</v>
      </c>
      <c r="B109" s="36" t="s">
        <v>63</v>
      </c>
      <c r="C109" s="36" t="s">
        <v>16</v>
      </c>
      <c r="D109" s="36" t="s">
        <v>64</v>
      </c>
      <c r="E109" s="36" t="s">
        <v>16</v>
      </c>
      <c r="F109" s="37">
        <f>IF(OR(D109="Darba diena",D109="Pārcelta darba diena"),IF(AND(E109="Jā",Grafiks!$N$3&gt;=7),Grafiks!$N$3-1,Grafiks!$N$3),0)</f>
      </c>
    </row>
    <row r="110" spans="1:6" x14ac:dyDescent="0.25">
      <c r="A110" s="35">
        <v>46131</v>
      </c>
      <c r="B110" s="36" t="s">
        <v>65</v>
      </c>
      <c r="C110" s="36" t="s">
        <v>16</v>
      </c>
      <c r="D110" s="36" t="s">
        <v>64</v>
      </c>
      <c r="E110" s="36" t="s">
        <v>16</v>
      </c>
      <c r="F110" s="37">
        <f>IF(OR(D110="Darba diena",D110="Pārcelta darba diena"),IF(AND(E110="Jā",Grafiks!$N$3&gt;=7),Grafiks!$N$3-1,Grafiks!$N$3),0)</f>
      </c>
    </row>
    <row r="111" spans="1:6" x14ac:dyDescent="0.25">
      <c r="A111" s="30">
        <v>46132</v>
      </c>
      <c r="B111" t="s">
        <v>66</v>
      </c>
      <c r="C111" t="s">
        <v>16</v>
      </c>
      <c r="D111" t="s">
        <v>67</v>
      </c>
      <c r="E111" t="s">
        <v>16</v>
      </c>
      <c r="F111" s="23">
        <f>IF(OR(D111="Darba diena",D111="Pārcelta darba diena"),IF(AND(E111="Jā",Grafiks!$N$3&gt;=7),Grafiks!$N$3-1,Grafiks!$N$3),0)</f>
      </c>
    </row>
    <row r="112" spans="1:6" x14ac:dyDescent="0.25">
      <c r="A112" s="30">
        <v>46133</v>
      </c>
      <c r="B112" t="s">
        <v>68</v>
      </c>
      <c r="C112" t="s">
        <v>16</v>
      </c>
      <c r="D112" t="s">
        <v>67</v>
      </c>
      <c r="E112" t="s">
        <v>16</v>
      </c>
      <c r="F112" s="23">
        <f>IF(OR(D112="Darba diena",D112="Pārcelta darba diena"),IF(AND(E112="Jā",Grafiks!$N$3&gt;=7),Grafiks!$N$3-1,Grafiks!$N$3),0)</f>
      </c>
    </row>
    <row r="113" spans="1:6" x14ac:dyDescent="0.25">
      <c r="A113" s="30">
        <v>46134</v>
      </c>
      <c r="B113" t="s">
        <v>69</v>
      </c>
      <c r="C113" t="s">
        <v>16</v>
      </c>
      <c r="D113" t="s">
        <v>67</v>
      </c>
      <c r="E113" t="s">
        <v>16</v>
      </c>
      <c r="F113" s="23">
        <f>IF(OR(D113="Darba diena",D113="Pārcelta darba diena"),IF(AND(E113="Jā",Grafiks!$N$3&gt;=7),Grafiks!$N$3-1,Grafiks!$N$3),0)</f>
      </c>
    </row>
    <row r="114" spans="1:6" x14ac:dyDescent="0.25">
      <c r="A114" s="30">
        <v>46135</v>
      </c>
      <c r="B114" t="s">
        <v>57</v>
      </c>
      <c r="C114" t="s">
        <v>16</v>
      </c>
      <c r="D114" t="s">
        <v>67</v>
      </c>
      <c r="E114" t="s">
        <v>16</v>
      </c>
      <c r="F114" s="23">
        <f>IF(OR(D114="Darba diena",D114="Pārcelta darba diena"),IF(AND(E114="Jā",Grafiks!$N$3&gt;=7),Grafiks!$N$3-1,Grafiks!$N$3),0)</f>
      </c>
    </row>
    <row r="115" spans="1:6" x14ac:dyDescent="0.25">
      <c r="A115" s="30">
        <v>46136</v>
      </c>
      <c r="B115" t="s">
        <v>60</v>
      </c>
      <c r="C115" t="s">
        <v>16</v>
      </c>
      <c r="D115" t="s">
        <v>67</v>
      </c>
      <c r="E115" t="s">
        <v>16</v>
      </c>
      <c r="F115" s="23">
        <f>IF(OR(D115="Darba diena",D115="Pārcelta darba diena"),IF(AND(E115="Jā",Grafiks!$N$3&gt;=7),Grafiks!$N$3-1,Grafiks!$N$3),0)</f>
      </c>
    </row>
    <row r="116" spans="1:6" x14ac:dyDescent="0.25">
      <c r="A116" s="35">
        <v>46137</v>
      </c>
      <c r="B116" s="36" t="s">
        <v>63</v>
      </c>
      <c r="C116" s="36" t="s">
        <v>16</v>
      </c>
      <c r="D116" s="36" t="s">
        <v>64</v>
      </c>
      <c r="E116" s="36" t="s">
        <v>16</v>
      </c>
      <c r="F116" s="37">
        <f>IF(OR(D116="Darba diena",D116="Pārcelta darba diena"),IF(AND(E116="Jā",Grafiks!$N$3&gt;=7),Grafiks!$N$3-1,Grafiks!$N$3),0)</f>
      </c>
    </row>
    <row r="117" spans="1:6" x14ac:dyDescent="0.25">
      <c r="A117" s="35">
        <v>46138</v>
      </c>
      <c r="B117" s="36" t="s">
        <v>65</v>
      </c>
      <c r="C117" s="36" t="s">
        <v>16</v>
      </c>
      <c r="D117" s="36" t="s">
        <v>64</v>
      </c>
      <c r="E117" s="36" t="s">
        <v>16</v>
      </c>
      <c r="F117" s="37">
        <f>IF(OR(D117="Darba diena",D117="Pārcelta darba diena"),IF(AND(E117="Jā",Grafiks!$N$3&gt;=7),Grafiks!$N$3-1,Grafiks!$N$3),0)</f>
      </c>
    </row>
    <row r="118" spans="1:6" x14ac:dyDescent="0.25">
      <c r="A118" s="30">
        <v>46139</v>
      </c>
      <c r="B118" t="s">
        <v>66</v>
      </c>
      <c r="C118" t="s">
        <v>16</v>
      </c>
      <c r="D118" t="s">
        <v>67</v>
      </c>
      <c r="E118" t="s">
        <v>16</v>
      </c>
      <c r="F118" s="23">
        <f>IF(OR(D118="Darba diena",D118="Pārcelta darba diena"),IF(AND(E118="Jā",Grafiks!$N$3&gt;=7),Grafiks!$N$3-1,Grafiks!$N$3),0)</f>
      </c>
    </row>
    <row r="119" spans="1:6" x14ac:dyDescent="0.25">
      <c r="A119" s="30">
        <v>46140</v>
      </c>
      <c r="B119" t="s">
        <v>68</v>
      </c>
      <c r="C119" t="s">
        <v>16</v>
      </c>
      <c r="D119" t="s">
        <v>67</v>
      </c>
      <c r="E119" t="s">
        <v>16</v>
      </c>
      <c r="F119" s="23">
        <f>IF(OR(D119="Darba diena",D119="Pārcelta darba diena"),IF(AND(E119="Jā",Grafiks!$N$3&gt;=7),Grafiks!$N$3-1,Grafiks!$N$3),0)</f>
      </c>
    </row>
    <row r="120" spans="1:6" x14ac:dyDescent="0.25">
      <c r="A120" s="30">
        <v>46141</v>
      </c>
      <c r="B120" t="s">
        <v>69</v>
      </c>
      <c r="C120" t="s">
        <v>16</v>
      </c>
      <c r="D120" t="s">
        <v>67</v>
      </c>
      <c r="E120" t="s">
        <v>16</v>
      </c>
      <c r="F120" s="23">
        <f>IF(OR(D120="Darba diena",D120="Pārcelta darba diena"),IF(AND(E120="Jā",Grafiks!$N$3&gt;=7),Grafiks!$N$3-1,Grafiks!$N$3),0)</f>
      </c>
    </row>
    <row r="121" spans="1:6" x14ac:dyDescent="0.25">
      <c r="A121" s="30">
        <v>46142</v>
      </c>
      <c r="B121" t="s">
        <v>57</v>
      </c>
      <c r="C121" t="s">
        <v>16</v>
      </c>
      <c r="D121" t="s">
        <v>67</v>
      </c>
      <c r="E121" t="s">
        <v>72</v>
      </c>
      <c r="F121" s="23">
        <f>IF(OR(D121="Darba diena",D121="Pārcelta darba diena"),IF(AND(E121="Jā",Grafiks!$N$3&gt;=7),Grafiks!$N$3-1,Grafiks!$N$3),0)</f>
      </c>
    </row>
    <row r="122" spans="1:6" x14ac:dyDescent="0.25">
      <c r="A122" s="32">
        <v>46143</v>
      </c>
      <c r="B122" s="33" t="s">
        <v>60</v>
      </c>
      <c r="C122" s="33" t="s">
        <v>76</v>
      </c>
      <c r="D122" s="33" t="s">
        <v>59</v>
      </c>
      <c r="E122" s="33" t="s">
        <v>16</v>
      </c>
      <c r="F122" s="34">
        <f>IF(OR(D122="Darba diena",D122="Pārcelta darba diena"),IF(AND(E122="Jā",Grafiks!$N$3&gt;=7),Grafiks!$N$3-1,Grafiks!$N$3),0)</f>
      </c>
    </row>
    <row r="123" spans="1:6" x14ac:dyDescent="0.25">
      <c r="A123" s="35">
        <v>46144</v>
      </c>
      <c r="B123" s="36" t="s">
        <v>63</v>
      </c>
      <c r="C123" s="36" t="s">
        <v>16</v>
      </c>
      <c r="D123" s="36" t="s">
        <v>64</v>
      </c>
      <c r="E123" s="36" t="s">
        <v>16</v>
      </c>
      <c r="F123" s="37">
        <f>IF(OR(D123="Darba diena",D123="Pārcelta darba diena"),IF(AND(E123="Jā",Grafiks!$N$3&gt;=7),Grafiks!$N$3-1,Grafiks!$N$3),0)</f>
      </c>
    </row>
    <row r="124" spans="1:6" x14ac:dyDescent="0.25">
      <c r="A124" s="35">
        <v>46145</v>
      </c>
      <c r="B124" s="36" t="s">
        <v>65</v>
      </c>
      <c r="C124" s="36" t="s">
        <v>16</v>
      </c>
      <c r="D124" s="36" t="s">
        <v>64</v>
      </c>
      <c r="E124" s="36" t="s">
        <v>16</v>
      </c>
      <c r="F124" s="37">
        <f>IF(OR(D124="Darba diena",D124="Pārcelta darba diena"),IF(AND(E124="Jā",Grafiks!$N$3&gt;=7),Grafiks!$N$3-1,Grafiks!$N$3),0)</f>
      </c>
    </row>
    <row r="125" spans="1:6" x14ac:dyDescent="0.25">
      <c r="A125" s="32">
        <v>46146</v>
      </c>
      <c r="B125" s="33" t="s">
        <v>66</v>
      </c>
      <c r="C125" s="33" t="s">
        <v>77</v>
      </c>
      <c r="D125" s="33" t="s">
        <v>59</v>
      </c>
      <c r="E125" s="33" t="s">
        <v>16</v>
      </c>
      <c r="F125" s="34">
        <f>IF(OR(D125="Darba diena",D125="Pārcelta darba diena"),IF(AND(E125="Jā",Grafiks!$N$3&gt;=7),Grafiks!$N$3-1,Grafiks!$N$3),0)</f>
      </c>
    </row>
    <row r="126" spans="1:6" x14ac:dyDescent="0.25">
      <c r="A126" s="30">
        <v>46147</v>
      </c>
      <c r="B126" t="s">
        <v>68</v>
      </c>
      <c r="C126" t="s">
        <v>16</v>
      </c>
      <c r="D126" t="s">
        <v>67</v>
      </c>
      <c r="E126" t="s">
        <v>16</v>
      </c>
      <c r="F126" s="23">
        <f>IF(OR(D126="Darba diena",D126="Pārcelta darba diena"),IF(AND(E126="Jā",Grafiks!$N$3&gt;=7),Grafiks!$N$3-1,Grafiks!$N$3),0)</f>
      </c>
    </row>
    <row r="127" spans="1:6" x14ac:dyDescent="0.25">
      <c r="A127" s="30">
        <v>46148</v>
      </c>
      <c r="B127" t="s">
        <v>69</v>
      </c>
      <c r="C127" t="s">
        <v>16</v>
      </c>
      <c r="D127" t="s">
        <v>67</v>
      </c>
      <c r="E127" t="s">
        <v>16</v>
      </c>
      <c r="F127" s="23">
        <f>IF(OR(D127="Darba diena",D127="Pārcelta darba diena"),IF(AND(E127="Jā",Grafiks!$N$3&gt;=7),Grafiks!$N$3-1,Grafiks!$N$3),0)</f>
      </c>
    </row>
    <row r="128" spans="1:6" x14ac:dyDescent="0.25">
      <c r="A128" s="30">
        <v>46149</v>
      </c>
      <c r="B128" t="s">
        <v>57</v>
      </c>
      <c r="C128" t="s">
        <v>16</v>
      </c>
      <c r="D128" t="s">
        <v>67</v>
      </c>
      <c r="E128" t="s">
        <v>16</v>
      </c>
      <c r="F128" s="23">
        <f>IF(OR(D128="Darba diena",D128="Pārcelta darba diena"),IF(AND(E128="Jā",Grafiks!$N$3&gt;=7),Grafiks!$N$3-1,Grafiks!$N$3),0)</f>
      </c>
    </row>
    <row r="129" spans="1:6" x14ac:dyDescent="0.25">
      <c r="A129" s="30">
        <v>46150</v>
      </c>
      <c r="B129" t="s">
        <v>60</v>
      </c>
      <c r="C129" t="s">
        <v>16</v>
      </c>
      <c r="D129" t="s">
        <v>67</v>
      </c>
      <c r="E129" t="s">
        <v>16</v>
      </c>
      <c r="F129" s="23">
        <f>IF(OR(D129="Darba diena",D129="Pārcelta darba diena"),IF(AND(E129="Jā",Grafiks!$N$3&gt;=7),Grafiks!$N$3-1,Grafiks!$N$3),0)</f>
      </c>
    </row>
    <row r="130" spans="1:6" x14ac:dyDescent="0.25">
      <c r="A130" s="35">
        <v>46151</v>
      </c>
      <c r="B130" s="36" t="s">
        <v>63</v>
      </c>
      <c r="C130" s="36" t="s">
        <v>16</v>
      </c>
      <c r="D130" s="36" t="s">
        <v>64</v>
      </c>
      <c r="E130" s="36" t="s">
        <v>16</v>
      </c>
      <c r="F130" s="37">
        <f>IF(OR(D130="Darba diena",D130="Pārcelta darba diena"),IF(AND(E130="Jā",Grafiks!$N$3&gt;=7),Grafiks!$N$3-1,Grafiks!$N$3),0)</f>
      </c>
    </row>
    <row r="131" spans="1:6" x14ac:dyDescent="0.25">
      <c r="A131" s="32">
        <v>46152</v>
      </c>
      <c r="B131" s="33" t="s">
        <v>65</v>
      </c>
      <c r="C131" s="33" t="s">
        <v>78</v>
      </c>
      <c r="D131" s="33" t="s">
        <v>59</v>
      </c>
      <c r="E131" s="33" t="s">
        <v>16</v>
      </c>
      <c r="F131" s="34">
        <f>IF(OR(D131="Darba diena",D131="Pārcelta darba diena"),IF(AND(E131="Jā",Grafiks!$N$3&gt;=7),Grafiks!$N$3-1,Grafiks!$N$3),0)</f>
      </c>
    </row>
    <row r="132" spans="1:6" x14ac:dyDescent="0.25">
      <c r="A132" s="30">
        <v>46153</v>
      </c>
      <c r="B132" t="s">
        <v>66</v>
      </c>
      <c r="C132" t="s">
        <v>16</v>
      </c>
      <c r="D132" t="s">
        <v>67</v>
      </c>
      <c r="E132" t="s">
        <v>16</v>
      </c>
      <c r="F132" s="23">
        <f>IF(OR(D132="Darba diena",D132="Pārcelta darba diena"),IF(AND(E132="Jā",Grafiks!$N$3&gt;=7),Grafiks!$N$3-1,Grafiks!$N$3),0)</f>
      </c>
    </row>
    <row r="133" spans="1:6" x14ac:dyDescent="0.25">
      <c r="A133" s="30">
        <v>46154</v>
      </c>
      <c r="B133" t="s">
        <v>68</v>
      </c>
      <c r="C133" t="s">
        <v>16</v>
      </c>
      <c r="D133" t="s">
        <v>67</v>
      </c>
      <c r="E133" t="s">
        <v>16</v>
      </c>
      <c r="F133" s="23">
        <f>IF(OR(D133="Darba diena",D133="Pārcelta darba diena"),IF(AND(E133="Jā",Grafiks!$N$3&gt;=7),Grafiks!$N$3-1,Grafiks!$N$3),0)</f>
      </c>
    </row>
    <row r="134" spans="1:6" x14ac:dyDescent="0.25">
      <c r="A134" s="30">
        <v>46155</v>
      </c>
      <c r="B134" t="s">
        <v>69</v>
      </c>
      <c r="C134" t="s">
        <v>16</v>
      </c>
      <c r="D134" t="s">
        <v>67</v>
      </c>
      <c r="E134" t="s">
        <v>16</v>
      </c>
      <c r="F134" s="23">
        <f>IF(OR(D134="Darba diena",D134="Pārcelta darba diena"),IF(AND(E134="Jā",Grafiks!$N$3&gt;=7),Grafiks!$N$3-1,Grafiks!$N$3),0)</f>
      </c>
    </row>
    <row r="135" spans="1:6" x14ac:dyDescent="0.25">
      <c r="A135" s="30">
        <v>46156</v>
      </c>
      <c r="B135" t="s">
        <v>57</v>
      </c>
      <c r="C135" t="s">
        <v>16</v>
      </c>
      <c r="D135" t="s">
        <v>67</v>
      </c>
      <c r="E135" t="s">
        <v>16</v>
      </c>
      <c r="F135" s="23">
        <f>IF(OR(D135="Darba diena",D135="Pārcelta darba diena"),IF(AND(E135="Jā",Grafiks!$N$3&gt;=7),Grafiks!$N$3-1,Grafiks!$N$3),0)</f>
      </c>
    </row>
    <row r="136" spans="1:6" x14ac:dyDescent="0.25">
      <c r="A136" s="30">
        <v>46157</v>
      </c>
      <c r="B136" t="s">
        <v>60</v>
      </c>
      <c r="C136" t="s">
        <v>16</v>
      </c>
      <c r="D136" t="s">
        <v>67</v>
      </c>
      <c r="E136" t="s">
        <v>16</v>
      </c>
      <c r="F136" s="23">
        <f>IF(OR(D136="Darba diena",D136="Pārcelta darba diena"),IF(AND(E136="Jā",Grafiks!$N$3&gt;=7),Grafiks!$N$3-1,Grafiks!$N$3),0)</f>
      </c>
    </row>
    <row r="137" spans="1:6" x14ac:dyDescent="0.25">
      <c r="A137" s="35">
        <v>46158</v>
      </c>
      <c r="B137" s="36" t="s">
        <v>63</v>
      </c>
      <c r="C137" s="36" t="s">
        <v>16</v>
      </c>
      <c r="D137" s="36" t="s">
        <v>64</v>
      </c>
      <c r="E137" s="36" t="s">
        <v>16</v>
      </c>
      <c r="F137" s="37">
        <f>IF(OR(D137="Darba diena",D137="Pārcelta darba diena"),IF(AND(E137="Jā",Grafiks!$N$3&gt;=7),Grafiks!$N$3-1,Grafiks!$N$3),0)</f>
      </c>
    </row>
    <row r="138" spans="1:6" x14ac:dyDescent="0.25">
      <c r="A138" s="35">
        <v>46159</v>
      </c>
      <c r="B138" s="36" t="s">
        <v>65</v>
      </c>
      <c r="C138" s="36" t="s">
        <v>16</v>
      </c>
      <c r="D138" s="36" t="s">
        <v>64</v>
      </c>
      <c r="E138" s="36" t="s">
        <v>16</v>
      </c>
      <c r="F138" s="37">
        <f>IF(OR(D138="Darba diena",D138="Pārcelta darba diena"),IF(AND(E138="Jā",Grafiks!$N$3&gt;=7),Grafiks!$N$3-1,Grafiks!$N$3),0)</f>
      </c>
    </row>
    <row r="139" spans="1:6" x14ac:dyDescent="0.25">
      <c r="A139" s="30">
        <v>46160</v>
      </c>
      <c r="B139" t="s">
        <v>66</v>
      </c>
      <c r="C139" t="s">
        <v>16</v>
      </c>
      <c r="D139" t="s">
        <v>67</v>
      </c>
      <c r="E139" t="s">
        <v>16</v>
      </c>
      <c r="F139" s="23">
        <f>IF(OR(D139="Darba diena",D139="Pārcelta darba diena"),IF(AND(E139="Jā",Grafiks!$N$3&gt;=7),Grafiks!$N$3-1,Grafiks!$N$3),0)</f>
      </c>
    </row>
    <row r="140" spans="1:6" x14ac:dyDescent="0.25">
      <c r="A140" s="30">
        <v>46161</v>
      </c>
      <c r="B140" t="s">
        <v>68</v>
      </c>
      <c r="C140" t="s">
        <v>16</v>
      </c>
      <c r="D140" t="s">
        <v>67</v>
      </c>
      <c r="E140" t="s">
        <v>16</v>
      </c>
      <c r="F140" s="23">
        <f>IF(OR(D140="Darba diena",D140="Pārcelta darba diena"),IF(AND(E140="Jā",Grafiks!$N$3&gt;=7),Grafiks!$N$3-1,Grafiks!$N$3),0)</f>
      </c>
    </row>
    <row r="141" spans="1:6" x14ac:dyDescent="0.25">
      <c r="A141" s="30">
        <v>46162</v>
      </c>
      <c r="B141" t="s">
        <v>69</v>
      </c>
      <c r="C141" t="s">
        <v>16</v>
      </c>
      <c r="D141" t="s">
        <v>67</v>
      </c>
      <c r="E141" t="s">
        <v>16</v>
      </c>
      <c r="F141" s="23">
        <f>IF(OR(D141="Darba diena",D141="Pārcelta darba diena"),IF(AND(E141="Jā",Grafiks!$N$3&gt;=7),Grafiks!$N$3-1,Grafiks!$N$3),0)</f>
      </c>
    </row>
    <row r="142" spans="1:6" x14ac:dyDescent="0.25">
      <c r="A142" s="30">
        <v>46163</v>
      </c>
      <c r="B142" t="s">
        <v>57</v>
      </c>
      <c r="C142" t="s">
        <v>16</v>
      </c>
      <c r="D142" t="s">
        <v>67</v>
      </c>
      <c r="E142" t="s">
        <v>16</v>
      </c>
      <c r="F142" s="23">
        <f>IF(OR(D142="Darba diena",D142="Pārcelta darba diena"),IF(AND(E142="Jā",Grafiks!$N$3&gt;=7),Grafiks!$N$3-1,Grafiks!$N$3),0)</f>
      </c>
    </row>
    <row r="143" spans="1:6" x14ac:dyDescent="0.25">
      <c r="A143" s="30">
        <v>46164</v>
      </c>
      <c r="B143" t="s">
        <v>60</v>
      </c>
      <c r="C143" t="s">
        <v>16</v>
      </c>
      <c r="D143" t="s">
        <v>67</v>
      </c>
      <c r="E143" t="s">
        <v>16</v>
      </c>
      <c r="F143" s="23">
        <f>IF(OR(D143="Darba diena",D143="Pārcelta darba diena"),IF(AND(E143="Jā",Grafiks!$N$3&gt;=7),Grafiks!$N$3-1,Grafiks!$N$3),0)</f>
      </c>
    </row>
    <row r="144" spans="1:6" x14ac:dyDescent="0.25">
      <c r="A144" s="35">
        <v>46165</v>
      </c>
      <c r="B144" s="36" t="s">
        <v>63</v>
      </c>
      <c r="C144" s="36" t="s">
        <v>16</v>
      </c>
      <c r="D144" s="36" t="s">
        <v>64</v>
      </c>
      <c r="E144" s="36" t="s">
        <v>16</v>
      </c>
      <c r="F144" s="37">
        <f>IF(OR(D144="Darba diena",D144="Pārcelta darba diena"),IF(AND(E144="Jā",Grafiks!$N$3&gt;=7),Grafiks!$N$3-1,Grafiks!$N$3),0)</f>
      </c>
    </row>
    <row r="145" spans="1:6" x14ac:dyDescent="0.25">
      <c r="A145" s="32">
        <v>46166</v>
      </c>
      <c r="B145" s="33" t="s">
        <v>65</v>
      </c>
      <c r="C145" s="33" t="s">
        <v>79</v>
      </c>
      <c r="D145" s="33" t="s">
        <v>59</v>
      </c>
      <c r="E145" s="33" t="s">
        <v>16</v>
      </c>
      <c r="F145" s="34">
        <f>IF(OR(D145="Darba diena",D145="Pārcelta darba diena"),IF(AND(E145="Jā",Grafiks!$N$3&gt;=7),Grafiks!$N$3-1,Grafiks!$N$3),0)</f>
      </c>
    </row>
    <row r="146" spans="1:6" x14ac:dyDescent="0.25">
      <c r="A146" s="30">
        <v>46167</v>
      </c>
      <c r="B146" t="s">
        <v>66</v>
      </c>
      <c r="C146" t="s">
        <v>16</v>
      </c>
      <c r="D146" t="s">
        <v>67</v>
      </c>
      <c r="E146" t="s">
        <v>16</v>
      </c>
      <c r="F146" s="23">
        <f>IF(OR(D146="Darba diena",D146="Pārcelta darba diena"),IF(AND(E146="Jā",Grafiks!$N$3&gt;=7),Grafiks!$N$3-1,Grafiks!$N$3),0)</f>
      </c>
    </row>
    <row r="147" spans="1:6" x14ac:dyDescent="0.25">
      <c r="A147" s="30">
        <v>46168</v>
      </c>
      <c r="B147" t="s">
        <v>68</v>
      </c>
      <c r="C147" t="s">
        <v>16</v>
      </c>
      <c r="D147" t="s">
        <v>67</v>
      </c>
      <c r="E147" t="s">
        <v>16</v>
      </c>
      <c r="F147" s="23">
        <f>IF(OR(D147="Darba diena",D147="Pārcelta darba diena"),IF(AND(E147="Jā",Grafiks!$N$3&gt;=7),Grafiks!$N$3-1,Grafiks!$N$3),0)</f>
      </c>
    </row>
    <row r="148" spans="1:6" x14ac:dyDescent="0.25">
      <c r="A148" s="30">
        <v>46169</v>
      </c>
      <c r="B148" t="s">
        <v>69</v>
      </c>
      <c r="C148" t="s">
        <v>16</v>
      </c>
      <c r="D148" t="s">
        <v>67</v>
      </c>
      <c r="E148" t="s">
        <v>16</v>
      </c>
      <c r="F148" s="23">
        <f>IF(OR(D148="Darba diena",D148="Pārcelta darba diena"),IF(AND(E148="Jā",Grafiks!$N$3&gt;=7),Grafiks!$N$3-1,Grafiks!$N$3),0)</f>
      </c>
    </row>
    <row r="149" spans="1:6" x14ac:dyDescent="0.25">
      <c r="A149" s="30">
        <v>46170</v>
      </c>
      <c r="B149" t="s">
        <v>57</v>
      </c>
      <c r="C149" t="s">
        <v>16</v>
      </c>
      <c r="D149" t="s">
        <v>67</v>
      </c>
      <c r="E149" t="s">
        <v>16</v>
      </c>
      <c r="F149" s="23">
        <f>IF(OR(D149="Darba diena",D149="Pārcelta darba diena"),IF(AND(E149="Jā",Grafiks!$N$3&gt;=7),Grafiks!$N$3-1,Grafiks!$N$3),0)</f>
      </c>
    </row>
    <row r="150" spans="1:6" x14ac:dyDescent="0.25">
      <c r="A150" s="30">
        <v>46171</v>
      </c>
      <c r="B150" t="s">
        <v>60</v>
      </c>
      <c r="C150" t="s">
        <v>16</v>
      </c>
      <c r="D150" t="s">
        <v>67</v>
      </c>
      <c r="E150" t="s">
        <v>16</v>
      </c>
      <c r="F150" s="23">
        <f>IF(OR(D150="Darba diena",D150="Pārcelta darba diena"),IF(AND(E150="Jā",Grafiks!$N$3&gt;=7),Grafiks!$N$3-1,Grafiks!$N$3),0)</f>
      </c>
    </row>
    <row r="151" spans="1:6" x14ac:dyDescent="0.25">
      <c r="A151" s="35">
        <v>46172</v>
      </c>
      <c r="B151" s="36" t="s">
        <v>63</v>
      </c>
      <c r="C151" s="36" t="s">
        <v>16</v>
      </c>
      <c r="D151" s="36" t="s">
        <v>64</v>
      </c>
      <c r="E151" s="36" t="s">
        <v>16</v>
      </c>
      <c r="F151" s="37">
        <f>IF(OR(D151="Darba diena",D151="Pārcelta darba diena"),IF(AND(E151="Jā",Grafiks!$N$3&gt;=7),Grafiks!$N$3-1,Grafiks!$N$3),0)</f>
      </c>
    </row>
    <row r="152" spans="1:6" x14ac:dyDescent="0.25">
      <c r="A152" s="35">
        <v>46173</v>
      </c>
      <c r="B152" s="36" t="s">
        <v>65</v>
      </c>
      <c r="C152" s="36" t="s">
        <v>16</v>
      </c>
      <c r="D152" s="36" t="s">
        <v>64</v>
      </c>
      <c r="E152" s="36" t="s">
        <v>16</v>
      </c>
      <c r="F152" s="37">
        <f>IF(OR(D152="Darba diena",D152="Pārcelta darba diena"),IF(AND(E152="Jā",Grafiks!$N$3&gt;=7),Grafiks!$N$3-1,Grafiks!$N$3),0)</f>
      </c>
    </row>
    <row r="153" spans="1:6" x14ac:dyDescent="0.25">
      <c r="A153" s="30">
        <v>46174</v>
      </c>
      <c r="B153" t="s">
        <v>66</v>
      </c>
      <c r="C153" t="s">
        <v>16</v>
      </c>
      <c r="D153" t="s">
        <v>67</v>
      </c>
      <c r="E153" t="s">
        <v>16</v>
      </c>
      <c r="F153" s="23">
        <f>IF(OR(D153="Darba diena",D153="Pārcelta darba diena"),IF(AND(E153="Jā",Grafiks!$N$3&gt;=7),Grafiks!$N$3-1,Grafiks!$N$3),0)</f>
      </c>
    </row>
    <row r="154" spans="1:6" x14ac:dyDescent="0.25">
      <c r="A154" s="30">
        <v>46175</v>
      </c>
      <c r="B154" t="s">
        <v>68</v>
      </c>
      <c r="C154" t="s">
        <v>16</v>
      </c>
      <c r="D154" t="s">
        <v>67</v>
      </c>
      <c r="E154" t="s">
        <v>16</v>
      </c>
      <c r="F154" s="23">
        <f>IF(OR(D154="Darba diena",D154="Pārcelta darba diena"),IF(AND(E154="Jā",Grafiks!$N$3&gt;=7),Grafiks!$N$3-1,Grafiks!$N$3),0)</f>
      </c>
    </row>
    <row r="155" spans="1:6" x14ac:dyDescent="0.25">
      <c r="A155" s="30">
        <v>46176</v>
      </c>
      <c r="B155" t="s">
        <v>69</v>
      </c>
      <c r="C155" t="s">
        <v>16</v>
      </c>
      <c r="D155" t="s">
        <v>67</v>
      </c>
      <c r="E155" t="s">
        <v>16</v>
      </c>
      <c r="F155" s="23">
        <f>IF(OR(D155="Darba diena",D155="Pārcelta darba diena"),IF(AND(E155="Jā",Grafiks!$N$3&gt;=7),Grafiks!$N$3-1,Grafiks!$N$3),0)</f>
      </c>
    </row>
    <row r="156" spans="1:6" x14ac:dyDescent="0.25">
      <c r="A156" s="30">
        <v>46177</v>
      </c>
      <c r="B156" t="s">
        <v>57</v>
      </c>
      <c r="C156" t="s">
        <v>16</v>
      </c>
      <c r="D156" t="s">
        <v>67</v>
      </c>
      <c r="E156" t="s">
        <v>16</v>
      </c>
      <c r="F156" s="23">
        <f>IF(OR(D156="Darba diena",D156="Pārcelta darba diena"),IF(AND(E156="Jā",Grafiks!$N$3&gt;=7),Grafiks!$N$3-1,Grafiks!$N$3),0)</f>
      </c>
    </row>
    <row r="157" spans="1:6" x14ac:dyDescent="0.25">
      <c r="A157" s="30">
        <v>46178</v>
      </c>
      <c r="B157" t="s">
        <v>60</v>
      </c>
      <c r="C157" t="s">
        <v>16</v>
      </c>
      <c r="D157" t="s">
        <v>67</v>
      </c>
      <c r="E157" t="s">
        <v>16</v>
      </c>
      <c r="F157" s="23">
        <f>IF(OR(D157="Darba diena",D157="Pārcelta darba diena"),IF(AND(E157="Jā",Grafiks!$N$3&gt;=7),Grafiks!$N$3-1,Grafiks!$N$3),0)</f>
      </c>
    </row>
    <row r="158" spans="1:6" x14ac:dyDescent="0.25">
      <c r="A158" s="35">
        <v>46179</v>
      </c>
      <c r="B158" s="36" t="s">
        <v>63</v>
      </c>
      <c r="C158" s="36" t="s">
        <v>16</v>
      </c>
      <c r="D158" s="36" t="s">
        <v>64</v>
      </c>
      <c r="E158" s="36" t="s">
        <v>16</v>
      </c>
      <c r="F158" s="37">
        <f>IF(OR(D158="Darba diena",D158="Pārcelta darba diena"),IF(AND(E158="Jā",Grafiks!$N$3&gt;=7),Grafiks!$N$3-1,Grafiks!$N$3),0)</f>
      </c>
    </row>
    <row r="159" spans="1:6" x14ac:dyDescent="0.25">
      <c r="A159" s="35">
        <v>46180</v>
      </c>
      <c r="B159" s="36" t="s">
        <v>65</v>
      </c>
      <c r="C159" s="36" t="s">
        <v>16</v>
      </c>
      <c r="D159" s="36" t="s">
        <v>64</v>
      </c>
      <c r="E159" s="36" t="s">
        <v>16</v>
      </c>
      <c r="F159" s="37">
        <f>IF(OR(D159="Darba diena",D159="Pārcelta darba diena"),IF(AND(E159="Jā",Grafiks!$N$3&gt;=7),Grafiks!$N$3-1,Grafiks!$N$3),0)</f>
      </c>
    </row>
    <row r="160" spans="1:6" x14ac:dyDescent="0.25">
      <c r="A160" s="30">
        <v>46181</v>
      </c>
      <c r="B160" t="s">
        <v>66</v>
      </c>
      <c r="C160" t="s">
        <v>16</v>
      </c>
      <c r="D160" t="s">
        <v>67</v>
      </c>
      <c r="E160" t="s">
        <v>16</v>
      </c>
      <c r="F160" s="23">
        <f>IF(OR(D160="Darba diena",D160="Pārcelta darba diena"),IF(AND(E160="Jā",Grafiks!$N$3&gt;=7),Grafiks!$N$3-1,Grafiks!$N$3),0)</f>
      </c>
    </row>
    <row r="161" spans="1:6" x14ac:dyDescent="0.25">
      <c r="A161" s="30">
        <v>46182</v>
      </c>
      <c r="B161" t="s">
        <v>68</v>
      </c>
      <c r="C161" t="s">
        <v>16</v>
      </c>
      <c r="D161" t="s">
        <v>67</v>
      </c>
      <c r="E161" t="s">
        <v>16</v>
      </c>
      <c r="F161" s="23">
        <f>IF(OR(D161="Darba diena",D161="Pārcelta darba diena"),IF(AND(E161="Jā",Grafiks!$N$3&gt;=7),Grafiks!$N$3-1,Grafiks!$N$3),0)</f>
      </c>
    </row>
    <row r="162" spans="1:6" x14ac:dyDescent="0.25">
      <c r="A162" s="30">
        <v>46183</v>
      </c>
      <c r="B162" t="s">
        <v>69</v>
      </c>
      <c r="C162" t="s">
        <v>16</v>
      </c>
      <c r="D162" t="s">
        <v>67</v>
      </c>
      <c r="E162" t="s">
        <v>16</v>
      </c>
      <c r="F162" s="23">
        <f>IF(OR(D162="Darba diena",D162="Pārcelta darba diena"),IF(AND(E162="Jā",Grafiks!$N$3&gt;=7),Grafiks!$N$3-1,Grafiks!$N$3),0)</f>
      </c>
    </row>
    <row r="163" spans="1:6" x14ac:dyDescent="0.25">
      <c r="A163" s="30">
        <v>46184</v>
      </c>
      <c r="B163" t="s">
        <v>57</v>
      </c>
      <c r="C163" t="s">
        <v>16</v>
      </c>
      <c r="D163" t="s">
        <v>67</v>
      </c>
      <c r="E163" t="s">
        <v>16</v>
      </c>
      <c r="F163" s="23">
        <f>IF(OR(D163="Darba diena",D163="Pārcelta darba diena"),IF(AND(E163="Jā",Grafiks!$N$3&gt;=7),Grafiks!$N$3-1,Grafiks!$N$3),0)</f>
      </c>
    </row>
    <row r="164" spans="1:6" x14ac:dyDescent="0.25">
      <c r="A164" s="30">
        <v>46185</v>
      </c>
      <c r="B164" t="s">
        <v>60</v>
      </c>
      <c r="C164" t="s">
        <v>16</v>
      </c>
      <c r="D164" t="s">
        <v>67</v>
      </c>
      <c r="E164" t="s">
        <v>16</v>
      </c>
      <c r="F164" s="23">
        <f>IF(OR(D164="Darba diena",D164="Pārcelta darba diena"),IF(AND(E164="Jā",Grafiks!$N$3&gt;=7),Grafiks!$N$3-1,Grafiks!$N$3),0)</f>
      </c>
    </row>
    <row r="165" spans="1:6" x14ac:dyDescent="0.25">
      <c r="A165" s="35">
        <v>46186</v>
      </c>
      <c r="B165" s="36" t="s">
        <v>63</v>
      </c>
      <c r="C165" s="36" t="s">
        <v>16</v>
      </c>
      <c r="D165" s="36" t="s">
        <v>64</v>
      </c>
      <c r="E165" s="36" t="s">
        <v>16</v>
      </c>
      <c r="F165" s="37">
        <f>IF(OR(D165="Darba diena",D165="Pārcelta darba diena"),IF(AND(E165="Jā",Grafiks!$N$3&gt;=7),Grafiks!$N$3-1,Grafiks!$N$3),0)</f>
      </c>
    </row>
    <row r="166" spans="1:6" x14ac:dyDescent="0.25">
      <c r="A166" s="35">
        <v>46187</v>
      </c>
      <c r="B166" s="36" t="s">
        <v>65</v>
      </c>
      <c r="C166" s="36" t="s">
        <v>16</v>
      </c>
      <c r="D166" s="36" t="s">
        <v>64</v>
      </c>
      <c r="E166" s="36" t="s">
        <v>16</v>
      </c>
      <c r="F166" s="37">
        <f>IF(OR(D166="Darba diena",D166="Pārcelta darba diena"),IF(AND(E166="Jā",Grafiks!$N$3&gt;=7),Grafiks!$N$3-1,Grafiks!$N$3),0)</f>
      </c>
    </row>
    <row r="167" spans="1:6" x14ac:dyDescent="0.25">
      <c r="A167" s="30">
        <v>46188</v>
      </c>
      <c r="B167" t="s">
        <v>66</v>
      </c>
      <c r="C167" t="s">
        <v>16</v>
      </c>
      <c r="D167" t="s">
        <v>67</v>
      </c>
      <c r="E167" t="s">
        <v>16</v>
      </c>
      <c r="F167" s="23">
        <f>IF(OR(D167="Darba diena",D167="Pārcelta darba diena"),IF(AND(E167="Jā",Grafiks!$N$3&gt;=7),Grafiks!$N$3-1,Grafiks!$N$3),0)</f>
      </c>
    </row>
    <row r="168" spans="1:6" x14ac:dyDescent="0.25">
      <c r="A168" s="30">
        <v>46189</v>
      </c>
      <c r="B168" t="s">
        <v>68</v>
      </c>
      <c r="C168" t="s">
        <v>16</v>
      </c>
      <c r="D168" t="s">
        <v>67</v>
      </c>
      <c r="E168" t="s">
        <v>16</v>
      </c>
      <c r="F168" s="23">
        <f>IF(OR(D168="Darba diena",D168="Pārcelta darba diena"),IF(AND(E168="Jā",Grafiks!$N$3&gt;=7),Grafiks!$N$3-1,Grafiks!$N$3),0)</f>
      </c>
    </row>
    <row r="169" spans="1:6" x14ac:dyDescent="0.25">
      <c r="A169" s="30">
        <v>46190</v>
      </c>
      <c r="B169" t="s">
        <v>69</v>
      </c>
      <c r="C169" t="s">
        <v>16</v>
      </c>
      <c r="D169" t="s">
        <v>67</v>
      </c>
      <c r="E169" t="s">
        <v>16</v>
      </c>
      <c r="F169" s="23">
        <f>IF(OR(D169="Darba diena",D169="Pārcelta darba diena"),IF(AND(E169="Jā",Grafiks!$N$3&gt;=7),Grafiks!$N$3-1,Grafiks!$N$3),0)</f>
      </c>
    </row>
    <row r="170" spans="1:6" x14ac:dyDescent="0.25">
      <c r="A170" s="30">
        <v>46191</v>
      </c>
      <c r="B170" t="s">
        <v>57</v>
      </c>
      <c r="C170" t="s">
        <v>16</v>
      </c>
      <c r="D170" t="s">
        <v>67</v>
      </c>
      <c r="E170" t="s">
        <v>16</v>
      </c>
      <c r="F170" s="23">
        <f>IF(OR(D170="Darba diena",D170="Pārcelta darba diena"),IF(AND(E170="Jā",Grafiks!$N$3&gt;=7),Grafiks!$N$3-1,Grafiks!$N$3),0)</f>
      </c>
    </row>
    <row r="171" spans="1:6" x14ac:dyDescent="0.25">
      <c r="A171" s="30">
        <v>46192</v>
      </c>
      <c r="B171" t="s">
        <v>60</v>
      </c>
      <c r="C171" t="s">
        <v>16</v>
      </c>
      <c r="D171" t="s">
        <v>67</v>
      </c>
      <c r="E171" t="s">
        <v>16</v>
      </c>
      <c r="F171" s="23">
        <f>IF(OR(D171="Darba diena",D171="Pārcelta darba diena"),IF(AND(E171="Jā",Grafiks!$N$3&gt;=7),Grafiks!$N$3-1,Grafiks!$N$3),0)</f>
      </c>
    </row>
    <row r="172" spans="1:6" x14ac:dyDescent="0.25">
      <c r="A172" s="35">
        <v>46193</v>
      </c>
      <c r="B172" s="36" t="s">
        <v>63</v>
      </c>
      <c r="C172" s="36" t="s">
        <v>16</v>
      </c>
      <c r="D172" s="36" t="s">
        <v>64</v>
      </c>
      <c r="E172" s="36" t="s">
        <v>16</v>
      </c>
      <c r="F172" s="37">
        <f>IF(OR(D172="Darba diena",D172="Pārcelta darba diena"),IF(AND(E172="Jā",Grafiks!$N$3&gt;=7),Grafiks!$N$3-1,Grafiks!$N$3),0)</f>
      </c>
    </row>
    <row r="173" spans="1:6" x14ac:dyDescent="0.25">
      <c r="A173" s="35">
        <v>46194</v>
      </c>
      <c r="B173" s="36" t="s">
        <v>65</v>
      </c>
      <c r="C173" s="36" t="s">
        <v>16</v>
      </c>
      <c r="D173" s="36" t="s">
        <v>64</v>
      </c>
      <c r="E173" s="36" t="s">
        <v>16</v>
      </c>
      <c r="F173" s="37">
        <f>IF(OR(D173="Darba diena",D173="Pārcelta darba diena"),IF(AND(E173="Jā",Grafiks!$N$3&gt;=7),Grafiks!$N$3-1,Grafiks!$N$3),0)</f>
      </c>
    </row>
    <row r="174" spans="1:6" x14ac:dyDescent="0.25">
      <c r="A174" s="32">
        <v>46195</v>
      </c>
      <c r="B174" s="33" t="s">
        <v>66</v>
      </c>
      <c r="C174" s="33" t="s">
        <v>61</v>
      </c>
      <c r="D174" s="33" t="s">
        <v>62</v>
      </c>
      <c r="E174" s="33" t="s">
        <v>16</v>
      </c>
      <c r="F174" s="34">
        <f>IF(OR(D174="Darba diena",D174="Pārcelta darba diena"),IF(AND(E174="Jā",Grafiks!$N$3&gt;=7),Grafiks!$N$3-1,Grafiks!$N$3),0)</f>
      </c>
    </row>
    <row r="175" spans="1:6" x14ac:dyDescent="0.25">
      <c r="A175" s="32">
        <v>46196</v>
      </c>
      <c r="B175" s="33" t="s">
        <v>68</v>
      </c>
      <c r="C175" s="33" t="s">
        <v>80</v>
      </c>
      <c r="D175" s="33" t="s">
        <v>59</v>
      </c>
      <c r="E175" s="33" t="s">
        <v>16</v>
      </c>
      <c r="F175" s="34">
        <f>IF(OR(D175="Darba diena",D175="Pārcelta darba diena"),IF(AND(E175="Jā",Grafiks!$N$3&gt;=7),Grafiks!$N$3-1,Grafiks!$N$3),0)</f>
      </c>
    </row>
    <row r="176" spans="1:6" x14ac:dyDescent="0.25">
      <c r="A176" s="32">
        <v>46197</v>
      </c>
      <c r="B176" s="33" t="s">
        <v>69</v>
      </c>
      <c r="C176" s="33" t="s">
        <v>81</v>
      </c>
      <c r="D176" s="33" t="s">
        <v>59</v>
      </c>
      <c r="E176" s="33" t="s">
        <v>16</v>
      </c>
      <c r="F176" s="34">
        <f>IF(OR(D176="Darba diena",D176="Pārcelta darba diena"),IF(AND(E176="Jā",Grafiks!$N$3&gt;=7),Grafiks!$N$3-1,Grafiks!$N$3),0)</f>
      </c>
    </row>
    <row r="177" spans="1:6" x14ac:dyDescent="0.25">
      <c r="A177" s="30">
        <v>46198</v>
      </c>
      <c r="B177" t="s">
        <v>57</v>
      </c>
      <c r="C177" t="s">
        <v>16</v>
      </c>
      <c r="D177" t="s">
        <v>67</v>
      </c>
      <c r="E177" t="s">
        <v>16</v>
      </c>
      <c r="F177" s="23">
        <f>IF(OR(D177="Darba diena",D177="Pārcelta darba diena"),IF(AND(E177="Jā",Grafiks!$N$3&gt;=7),Grafiks!$N$3-1,Grafiks!$N$3),0)</f>
      </c>
    </row>
    <row r="178" spans="1:6" x14ac:dyDescent="0.25">
      <c r="A178" s="30">
        <v>46199</v>
      </c>
      <c r="B178" t="s">
        <v>60</v>
      </c>
      <c r="C178" t="s">
        <v>16</v>
      </c>
      <c r="D178" t="s">
        <v>67</v>
      </c>
      <c r="E178" t="s">
        <v>16</v>
      </c>
      <c r="F178" s="23">
        <f>IF(OR(D178="Darba diena",D178="Pārcelta darba diena"),IF(AND(E178="Jā",Grafiks!$N$3&gt;=7),Grafiks!$N$3-1,Grafiks!$N$3),0)</f>
      </c>
    </row>
    <row r="179" spans="1:6" x14ac:dyDescent="0.25">
      <c r="A179" s="30">
        <v>46200</v>
      </c>
      <c r="B179" t="s">
        <v>63</v>
      </c>
      <c r="C179" t="s">
        <v>70</v>
      </c>
      <c r="D179" t="s">
        <v>71</v>
      </c>
      <c r="E179" t="s">
        <v>72</v>
      </c>
      <c r="F179" s="23">
        <f>IF(OR(D179="Darba diena",D179="Pārcelta darba diena"),IF(AND(E179="Jā",Grafiks!$N$3&gt;=7),Grafiks!$N$3-1,Grafiks!$N$3),0)</f>
      </c>
    </row>
    <row r="180" spans="1:6" x14ac:dyDescent="0.25">
      <c r="A180" s="35">
        <v>46201</v>
      </c>
      <c r="B180" s="36" t="s">
        <v>65</v>
      </c>
      <c r="C180" s="36" t="s">
        <v>16</v>
      </c>
      <c r="D180" s="36" t="s">
        <v>64</v>
      </c>
      <c r="E180" s="36" t="s">
        <v>16</v>
      </c>
      <c r="F180" s="37">
        <f>IF(OR(D180="Darba diena",D180="Pārcelta darba diena"),IF(AND(E180="Jā",Grafiks!$N$3&gt;=7),Grafiks!$N$3-1,Grafiks!$N$3),0)</f>
      </c>
    </row>
    <row r="181" spans="1:6" x14ac:dyDescent="0.25">
      <c r="A181" s="30">
        <v>46202</v>
      </c>
      <c r="B181" t="s">
        <v>66</v>
      </c>
      <c r="C181" t="s">
        <v>16</v>
      </c>
      <c r="D181" t="s">
        <v>67</v>
      </c>
      <c r="E181" t="s">
        <v>16</v>
      </c>
      <c r="F181" s="23">
        <f>IF(OR(D181="Darba diena",D181="Pārcelta darba diena"),IF(AND(E181="Jā",Grafiks!$N$3&gt;=7),Grafiks!$N$3-1,Grafiks!$N$3),0)</f>
      </c>
    </row>
    <row r="182" spans="1:6" x14ac:dyDescent="0.25">
      <c r="A182" s="30">
        <v>46203</v>
      </c>
      <c r="B182" t="s">
        <v>68</v>
      </c>
      <c r="C182" t="s">
        <v>16</v>
      </c>
      <c r="D182" t="s">
        <v>67</v>
      </c>
      <c r="E182" t="s">
        <v>16</v>
      </c>
      <c r="F182" s="23">
        <f>IF(OR(D182="Darba diena",D182="Pārcelta darba diena"),IF(AND(E182="Jā",Grafiks!$N$3&gt;=7),Grafiks!$N$3-1,Grafiks!$N$3),0)</f>
      </c>
    </row>
    <row r="183" spans="1:6" x14ac:dyDescent="0.25">
      <c r="A183" s="30">
        <v>46204</v>
      </c>
      <c r="B183" t="s">
        <v>69</v>
      </c>
      <c r="C183" t="s">
        <v>16</v>
      </c>
      <c r="D183" t="s">
        <v>67</v>
      </c>
      <c r="E183" t="s">
        <v>16</v>
      </c>
      <c r="F183" s="23">
        <f>IF(OR(D183="Darba diena",D183="Pārcelta darba diena"),IF(AND(E183="Jā",Grafiks!$N$3&gt;=7),Grafiks!$N$3-1,Grafiks!$N$3),0)</f>
      </c>
    </row>
    <row r="184" spans="1:6" x14ac:dyDescent="0.25">
      <c r="A184" s="30">
        <v>46205</v>
      </c>
      <c r="B184" t="s">
        <v>57</v>
      </c>
      <c r="C184" t="s">
        <v>16</v>
      </c>
      <c r="D184" t="s">
        <v>67</v>
      </c>
      <c r="E184" t="s">
        <v>16</v>
      </c>
      <c r="F184" s="23">
        <f>IF(OR(D184="Darba diena",D184="Pārcelta darba diena"),IF(AND(E184="Jā",Grafiks!$N$3&gt;=7),Grafiks!$N$3-1,Grafiks!$N$3),0)</f>
      </c>
    </row>
    <row r="185" spans="1:6" x14ac:dyDescent="0.25">
      <c r="A185" s="30">
        <v>46206</v>
      </c>
      <c r="B185" t="s">
        <v>60</v>
      </c>
      <c r="C185" t="s">
        <v>16</v>
      </c>
      <c r="D185" t="s">
        <v>67</v>
      </c>
      <c r="E185" t="s">
        <v>16</v>
      </c>
      <c r="F185" s="23">
        <f>IF(OR(D185="Darba diena",D185="Pārcelta darba diena"),IF(AND(E185="Jā",Grafiks!$N$3&gt;=7),Grafiks!$N$3-1,Grafiks!$N$3),0)</f>
      </c>
    </row>
    <row r="186" spans="1:6" x14ac:dyDescent="0.25">
      <c r="A186" s="35">
        <v>46207</v>
      </c>
      <c r="B186" s="36" t="s">
        <v>63</v>
      </c>
      <c r="C186" s="36" t="s">
        <v>16</v>
      </c>
      <c r="D186" s="36" t="s">
        <v>64</v>
      </c>
      <c r="E186" s="36" t="s">
        <v>16</v>
      </c>
      <c r="F186" s="37">
        <f>IF(OR(D186="Darba diena",D186="Pārcelta darba diena"),IF(AND(E186="Jā",Grafiks!$N$3&gt;=7),Grafiks!$N$3-1,Grafiks!$N$3),0)</f>
      </c>
    </row>
    <row r="187" spans="1:6" x14ac:dyDescent="0.25">
      <c r="A187" s="35">
        <v>46208</v>
      </c>
      <c r="B187" s="36" t="s">
        <v>65</v>
      </c>
      <c r="C187" s="36" t="s">
        <v>16</v>
      </c>
      <c r="D187" s="36" t="s">
        <v>64</v>
      </c>
      <c r="E187" s="36" t="s">
        <v>16</v>
      </c>
      <c r="F187" s="37">
        <f>IF(OR(D187="Darba diena",D187="Pārcelta darba diena"),IF(AND(E187="Jā",Grafiks!$N$3&gt;=7),Grafiks!$N$3-1,Grafiks!$N$3),0)</f>
      </c>
    </row>
    <row r="188" spans="1:6" x14ac:dyDescent="0.25">
      <c r="A188" s="30">
        <v>46209</v>
      </c>
      <c r="B188" t="s">
        <v>66</v>
      </c>
      <c r="C188" t="s">
        <v>16</v>
      </c>
      <c r="D188" t="s">
        <v>67</v>
      </c>
      <c r="E188" t="s">
        <v>16</v>
      </c>
      <c r="F188" s="23">
        <f>IF(OR(D188="Darba diena",D188="Pārcelta darba diena"),IF(AND(E188="Jā",Grafiks!$N$3&gt;=7),Grafiks!$N$3-1,Grafiks!$N$3),0)</f>
      </c>
    </row>
    <row r="189" spans="1:6" x14ac:dyDescent="0.25">
      <c r="A189" s="30">
        <v>46210</v>
      </c>
      <c r="B189" t="s">
        <v>68</v>
      </c>
      <c r="C189" t="s">
        <v>16</v>
      </c>
      <c r="D189" t="s">
        <v>67</v>
      </c>
      <c r="E189" t="s">
        <v>16</v>
      </c>
      <c r="F189" s="23">
        <f>IF(OR(D189="Darba diena",D189="Pārcelta darba diena"),IF(AND(E189="Jā",Grafiks!$N$3&gt;=7),Grafiks!$N$3-1,Grafiks!$N$3),0)</f>
      </c>
    </row>
    <row r="190" spans="1:6" x14ac:dyDescent="0.25">
      <c r="A190" s="30">
        <v>46211</v>
      </c>
      <c r="B190" t="s">
        <v>69</v>
      </c>
      <c r="C190" t="s">
        <v>16</v>
      </c>
      <c r="D190" t="s">
        <v>67</v>
      </c>
      <c r="E190" t="s">
        <v>16</v>
      </c>
      <c r="F190" s="23">
        <f>IF(OR(D190="Darba diena",D190="Pārcelta darba diena"),IF(AND(E190="Jā",Grafiks!$N$3&gt;=7),Grafiks!$N$3-1,Grafiks!$N$3),0)</f>
      </c>
    </row>
    <row r="191" spans="1:6" x14ac:dyDescent="0.25">
      <c r="A191" s="30">
        <v>46212</v>
      </c>
      <c r="B191" t="s">
        <v>57</v>
      </c>
      <c r="C191" t="s">
        <v>16</v>
      </c>
      <c r="D191" t="s">
        <v>67</v>
      </c>
      <c r="E191" t="s">
        <v>16</v>
      </c>
      <c r="F191" s="23">
        <f>IF(OR(D191="Darba diena",D191="Pārcelta darba diena"),IF(AND(E191="Jā",Grafiks!$N$3&gt;=7),Grafiks!$N$3-1,Grafiks!$N$3),0)</f>
      </c>
    </row>
    <row r="192" spans="1:6" x14ac:dyDescent="0.25">
      <c r="A192" s="30">
        <v>46213</v>
      </c>
      <c r="B192" t="s">
        <v>60</v>
      </c>
      <c r="C192" t="s">
        <v>16</v>
      </c>
      <c r="D192" t="s">
        <v>67</v>
      </c>
      <c r="E192" t="s">
        <v>16</v>
      </c>
      <c r="F192" s="23">
        <f>IF(OR(D192="Darba diena",D192="Pārcelta darba diena"),IF(AND(E192="Jā",Grafiks!$N$3&gt;=7),Grafiks!$N$3-1,Grafiks!$N$3),0)</f>
      </c>
    </row>
    <row r="193" spans="1:6" x14ac:dyDescent="0.25">
      <c r="A193" s="35">
        <v>46214</v>
      </c>
      <c r="B193" s="36" t="s">
        <v>63</v>
      </c>
      <c r="C193" s="36" t="s">
        <v>16</v>
      </c>
      <c r="D193" s="36" t="s">
        <v>64</v>
      </c>
      <c r="E193" s="36" t="s">
        <v>16</v>
      </c>
      <c r="F193" s="37">
        <f>IF(OR(D193="Darba diena",D193="Pārcelta darba diena"),IF(AND(E193="Jā",Grafiks!$N$3&gt;=7),Grafiks!$N$3-1,Grafiks!$N$3),0)</f>
      </c>
    </row>
    <row r="194" spans="1:6" x14ac:dyDescent="0.25">
      <c r="A194" s="35">
        <v>46215</v>
      </c>
      <c r="B194" s="36" t="s">
        <v>65</v>
      </c>
      <c r="C194" s="36" t="s">
        <v>16</v>
      </c>
      <c r="D194" s="36" t="s">
        <v>64</v>
      </c>
      <c r="E194" s="36" t="s">
        <v>16</v>
      </c>
      <c r="F194" s="37">
        <f>IF(OR(D194="Darba diena",D194="Pārcelta darba diena"),IF(AND(E194="Jā",Grafiks!$N$3&gt;=7),Grafiks!$N$3-1,Grafiks!$N$3),0)</f>
      </c>
    </row>
    <row r="195" spans="1:6" x14ac:dyDescent="0.25">
      <c r="A195" s="30">
        <v>46216</v>
      </c>
      <c r="B195" t="s">
        <v>66</v>
      </c>
      <c r="C195" t="s">
        <v>16</v>
      </c>
      <c r="D195" t="s">
        <v>67</v>
      </c>
      <c r="E195" t="s">
        <v>16</v>
      </c>
      <c r="F195" s="23">
        <f>IF(OR(D195="Darba diena",D195="Pārcelta darba diena"),IF(AND(E195="Jā",Grafiks!$N$3&gt;=7),Grafiks!$N$3-1,Grafiks!$N$3),0)</f>
      </c>
    </row>
    <row r="196" spans="1:6" x14ac:dyDescent="0.25">
      <c r="A196" s="30">
        <v>46217</v>
      </c>
      <c r="B196" t="s">
        <v>68</v>
      </c>
      <c r="C196" t="s">
        <v>16</v>
      </c>
      <c r="D196" t="s">
        <v>67</v>
      </c>
      <c r="E196" t="s">
        <v>16</v>
      </c>
      <c r="F196" s="23">
        <f>IF(OR(D196="Darba diena",D196="Pārcelta darba diena"),IF(AND(E196="Jā",Grafiks!$N$3&gt;=7),Grafiks!$N$3-1,Grafiks!$N$3),0)</f>
      </c>
    </row>
    <row r="197" spans="1:6" x14ac:dyDescent="0.25">
      <c r="A197" s="30">
        <v>46218</v>
      </c>
      <c r="B197" t="s">
        <v>69</v>
      </c>
      <c r="C197" t="s">
        <v>16</v>
      </c>
      <c r="D197" t="s">
        <v>67</v>
      </c>
      <c r="E197" t="s">
        <v>16</v>
      </c>
      <c r="F197" s="23">
        <f>IF(OR(D197="Darba diena",D197="Pārcelta darba diena"),IF(AND(E197="Jā",Grafiks!$N$3&gt;=7),Grafiks!$N$3-1,Grafiks!$N$3),0)</f>
      </c>
    </row>
    <row r="198" spans="1:6" x14ac:dyDescent="0.25">
      <c r="A198" s="30">
        <v>46219</v>
      </c>
      <c r="B198" t="s">
        <v>57</v>
      </c>
      <c r="C198" t="s">
        <v>16</v>
      </c>
      <c r="D198" t="s">
        <v>67</v>
      </c>
      <c r="E198" t="s">
        <v>16</v>
      </c>
      <c r="F198" s="23">
        <f>IF(OR(D198="Darba diena",D198="Pārcelta darba diena"),IF(AND(E198="Jā",Grafiks!$N$3&gt;=7),Grafiks!$N$3-1,Grafiks!$N$3),0)</f>
      </c>
    </row>
    <row r="199" spans="1:6" x14ac:dyDescent="0.25">
      <c r="A199" s="30">
        <v>46220</v>
      </c>
      <c r="B199" t="s">
        <v>60</v>
      </c>
      <c r="C199" t="s">
        <v>16</v>
      </c>
      <c r="D199" t="s">
        <v>67</v>
      </c>
      <c r="E199" t="s">
        <v>16</v>
      </c>
      <c r="F199" s="23">
        <f>IF(OR(D199="Darba diena",D199="Pārcelta darba diena"),IF(AND(E199="Jā",Grafiks!$N$3&gt;=7),Grafiks!$N$3-1,Grafiks!$N$3),0)</f>
      </c>
    </row>
    <row r="200" spans="1:6" x14ac:dyDescent="0.25">
      <c r="A200" s="35">
        <v>46221</v>
      </c>
      <c r="B200" s="36" t="s">
        <v>63</v>
      </c>
      <c r="C200" s="36" t="s">
        <v>16</v>
      </c>
      <c r="D200" s="36" t="s">
        <v>64</v>
      </c>
      <c r="E200" s="36" t="s">
        <v>16</v>
      </c>
      <c r="F200" s="37">
        <f>IF(OR(D200="Darba diena",D200="Pārcelta darba diena"),IF(AND(E200="Jā",Grafiks!$N$3&gt;=7),Grafiks!$N$3-1,Grafiks!$N$3),0)</f>
      </c>
    </row>
    <row r="201" spans="1:6" x14ac:dyDescent="0.25">
      <c r="A201" s="35">
        <v>46222</v>
      </c>
      <c r="B201" s="36" t="s">
        <v>65</v>
      </c>
      <c r="C201" s="36" t="s">
        <v>16</v>
      </c>
      <c r="D201" s="36" t="s">
        <v>64</v>
      </c>
      <c r="E201" s="36" t="s">
        <v>16</v>
      </c>
      <c r="F201" s="37">
        <f>IF(OR(D201="Darba diena",D201="Pārcelta darba diena"),IF(AND(E201="Jā",Grafiks!$N$3&gt;=7),Grafiks!$N$3-1,Grafiks!$N$3),0)</f>
      </c>
    </row>
    <row r="202" spans="1:6" x14ac:dyDescent="0.25">
      <c r="A202" s="30">
        <v>46223</v>
      </c>
      <c r="B202" t="s">
        <v>66</v>
      </c>
      <c r="C202" t="s">
        <v>16</v>
      </c>
      <c r="D202" t="s">
        <v>67</v>
      </c>
      <c r="E202" t="s">
        <v>16</v>
      </c>
      <c r="F202" s="23">
        <f>IF(OR(D202="Darba diena",D202="Pārcelta darba diena"),IF(AND(E202="Jā",Grafiks!$N$3&gt;=7),Grafiks!$N$3-1,Grafiks!$N$3),0)</f>
      </c>
    </row>
    <row r="203" spans="1:6" x14ac:dyDescent="0.25">
      <c r="A203" s="30">
        <v>46224</v>
      </c>
      <c r="B203" t="s">
        <v>68</v>
      </c>
      <c r="C203" t="s">
        <v>16</v>
      </c>
      <c r="D203" t="s">
        <v>67</v>
      </c>
      <c r="E203" t="s">
        <v>16</v>
      </c>
      <c r="F203" s="23">
        <f>IF(OR(D203="Darba diena",D203="Pārcelta darba diena"),IF(AND(E203="Jā",Grafiks!$N$3&gt;=7),Grafiks!$N$3-1,Grafiks!$N$3),0)</f>
      </c>
    </row>
    <row r="204" spans="1:6" x14ac:dyDescent="0.25">
      <c r="A204" s="30">
        <v>46225</v>
      </c>
      <c r="B204" t="s">
        <v>69</v>
      </c>
      <c r="C204" t="s">
        <v>16</v>
      </c>
      <c r="D204" t="s">
        <v>67</v>
      </c>
      <c r="E204" t="s">
        <v>16</v>
      </c>
      <c r="F204" s="23">
        <f>IF(OR(D204="Darba diena",D204="Pārcelta darba diena"),IF(AND(E204="Jā",Grafiks!$N$3&gt;=7),Grafiks!$N$3-1,Grafiks!$N$3),0)</f>
      </c>
    </row>
    <row r="205" spans="1:6" x14ac:dyDescent="0.25">
      <c r="A205" s="30">
        <v>46226</v>
      </c>
      <c r="B205" t="s">
        <v>57</v>
      </c>
      <c r="C205" t="s">
        <v>16</v>
      </c>
      <c r="D205" t="s">
        <v>67</v>
      </c>
      <c r="E205" t="s">
        <v>16</v>
      </c>
      <c r="F205" s="23">
        <f>IF(OR(D205="Darba diena",D205="Pārcelta darba diena"),IF(AND(E205="Jā",Grafiks!$N$3&gt;=7),Grafiks!$N$3-1,Grafiks!$N$3),0)</f>
      </c>
    </row>
    <row r="206" spans="1:6" x14ac:dyDescent="0.25">
      <c r="A206" s="30">
        <v>46227</v>
      </c>
      <c r="B206" t="s">
        <v>60</v>
      </c>
      <c r="C206" t="s">
        <v>16</v>
      </c>
      <c r="D206" t="s">
        <v>67</v>
      </c>
      <c r="E206" t="s">
        <v>16</v>
      </c>
      <c r="F206" s="23">
        <f>IF(OR(D206="Darba diena",D206="Pārcelta darba diena"),IF(AND(E206="Jā",Grafiks!$N$3&gt;=7),Grafiks!$N$3-1,Grafiks!$N$3),0)</f>
      </c>
    </row>
    <row r="207" spans="1:6" x14ac:dyDescent="0.25">
      <c r="A207" s="35">
        <v>46228</v>
      </c>
      <c r="B207" s="36" t="s">
        <v>63</v>
      </c>
      <c r="C207" s="36" t="s">
        <v>16</v>
      </c>
      <c r="D207" s="36" t="s">
        <v>64</v>
      </c>
      <c r="E207" s="36" t="s">
        <v>16</v>
      </c>
      <c r="F207" s="37">
        <f>IF(OR(D207="Darba diena",D207="Pārcelta darba diena"),IF(AND(E207="Jā",Grafiks!$N$3&gt;=7),Grafiks!$N$3-1,Grafiks!$N$3),0)</f>
      </c>
    </row>
    <row r="208" spans="1:6" x14ac:dyDescent="0.25">
      <c r="A208" s="35">
        <v>46229</v>
      </c>
      <c r="B208" s="36" t="s">
        <v>65</v>
      </c>
      <c r="C208" s="36" t="s">
        <v>16</v>
      </c>
      <c r="D208" s="36" t="s">
        <v>64</v>
      </c>
      <c r="E208" s="36" t="s">
        <v>16</v>
      </c>
      <c r="F208" s="37">
        <f>IF(OR(D208="Darba diena",D208="Pārcelta darba diena"),IF(AND(E208="Jā",Grafiks!$N$3&gt;=7),Grafiks!$N$3-1,Grafiks!$N$3),0)</f>
      </c>
    </row>
    <row r="209" spans="1:6" x14ac:dyDescent="0.25">
      <c r="A209" s="30">
        <v>46230</v>
      </c>
      <c r="B209" t="s">
        <v>66</v>
      </c>
      <c r="C209" t="s">
        <v>16</v>
      </c>
      <c r="D209" t="s">
        <v>67</v>
      </c>
      <c r="E209" t="s">
        <v>16</v>
      </c>
      <c r="F209" s="23">
        <f>IF(OR(D209="Darba diena",D209="Pārcelta darba diena"),IF(AND(E209="Jā",Grafiks!$N$3&gt;=7),Grafiks!$N$3-1,Grafiks!$N$3),0)</f>
      </c>
    </row>
    <row r="210" spans="1:6" x14ac:dyDescent="0.25">
      <c r="A210" s="30">
        <v>46231</v>
      </c>
      <c r="B210" t="s">
        <v>68</v>
      </c>
      <c r="C210" t="s">
        <v>16</v>
      </c>
      <c r="D210" t="s">
        <v>67</v>
      </c>
      <c r="E210" t="s">
        <v>16</v>
      </c>
      <c r="F210" s="23">
        <f>IF(OR(D210="Darba diena",D210="Pārcelta darba diena"),IF(AND(E210="Jā",Grafiks!$N$3&gt;=7),Grafiks!$N$3-1,Grafiks!$N$3),0)</f>
      </c>
    </row>
    <row r="211" spans="1:6" x14ac:dyDescent="0.25">
      <c r="A211" s="30">
        <v>46232</v>
      </c>
      <c r="B211" t="s">
        <v>69</v>
      </c>
      <c r="C211" t="s">
        <v>16</v>
      </c>
      <c r="D211" t="s">
        <v>67</v>
      </c>
      <c r="E211" t="s">
        <v>16</v>
      </c>
      <c r="F211" s="23">
        <f>IF(OR(D211="Darba diena",D211="Pārcelta darba diena"),IF(AND(E211="Jā",Grafiks!$N$3&gt;=7),Grafiks!$N$3-1,Grafiks!$N$3),0)</f>
      </c>
    </row>
    <row r="212" spans="1:6" x14ac:dyDescent="0.25">
      <c r="A212" s="30">
        <v>46233</v>
      </c>
      <c r="B212" t="s">
        <v>57</v>
      </c>
      <c r="C212" t="s">
        <v>16</v>
      </c>
      <c r="D212" t="s">
        <v>67</v>
      </c>
      <c r="E212" t="s">
        <v>16</v>
      </c>
      <c r="F212" s="23">
        <f>IF(OR(D212="Darba diena",D212="Pārcelta darba diena"),IF(AND(E212="Jā",Grafiks!$N$3&gt;=7),Grafiks!$N$3-1,Grafiks!$N$3),0)</f>
      </c>
    </row>
    <row r="213" spans="1:6" x14ac:dyDescent="0.25">
      <c r="A213" s="30">
        <v>46234</v>
      </c>
      <c r="B213" t="s">
        <v>60</v>
      </c>
      <c r="C213" t="s">
        <v>16</v>
      </c>
      <c r="D213" t="s">
        <v>67</v>
      </c>
      <c r="E213" t="s">
        <v>16</v>
      </c>
      <c r="F213" s="23">
        <f>IF(OR(D213="Darba diena",D213="Pārcelta darba diena"),IF(AND(E213="Jā",Grafiks!$N$3&gt;=7),Grafiks!$N$3-1,Grafiks!$N$3),0)</f>
      </c>
    </row>
    <row r="214" spans="1:6" x14ac:dyDescent="0.25">
      <c r="A214" s="35">
        <v>46235</v>
      </c>
      <c r="B214" s="36" t="s">
        <v>63</v>
      </c>
      <c r="C214" s="36" t="s">
        <v>16</v>
      </c>
      <c r="D214" s="36" t="s">
        <v>64</v>
      </c>
      <c r="E214" s="36" t="s">
        <v>16</v>
      </c>
      <c r="F214" s="37">
        <f>IF(OR(D214="Darba diena",D214="Pārcelta darba diena"),IF(AND(E214="Jā",Grafiks!$N$3&gt;=7),Grafiks!$N$3-1,Grafiks!$N$3),0)</f>
      </c>
    </row>
    <row r="215" spans="1:6" x14ac:dyDescent="0.25">
      <c r="A215" s="35">
        <v>46236</v>
      </c>
      <c r="B215" s="36" t="s">
        <v>65</v>
      </c>
      <c r="C215" s="36" t="s">
        <v>16</v>
      </c>
      <c r="D215" s="36" t="s">
        <v>64</v>
      </c>
      <c r="E215" s="36" t="s">
        <v>16</v>
      </c>
      <c r="F215" s="37">
        <f>IF(OR(D215="Darba diena",D215="Pārcelta darba diena"),IF(AND(E215="Jā",Grafiks!$N$3&gt;=7),Grafiks!$N$3-1,Grafiks!$N$3),0)</f>
      </c>
    </row>
    <row r="216" spans="1:6" x14ac:dyDescent="0.25">
      <c r="A216" s="30">
        <v>46237</v>
      </c>
      <c r="B216" t="s">
        <v>66</v>
      </c>
      <c r="C216" t="s">
        <v>16</v>
      </c>
      <c r="D216" t="s">
        <v>67</v>
      </c>
      <c r="E216" t="s">
        <v>16</v>
      </c>
      <c r="F216" s="23">
        <f>IF(OR(D216="Darba diena",D216="Pārcelta darba diena"),IF(AND(E216="Jā",Grafiks!$N$3&gt;=7),Grafiks!$N$3-1,Grafiks!$N$3),0)</f>
      </c>
    </row>
    <row r="217" spans="1:6" x14ac:dyDescent="0.25">
      <c r="A217" s="30">
        <v>46238</v>
      </c>
      <c r="B217" t="s">
        <v>68</v>
      </c>
      <c r="C217" t="s">
        <v>16</v>
      </c>
      <c r="D217" t="s">
        <v>67</v>
      </c>
      <c r="E217" t="s">
        <v>16</v>
      </c>
      <c r="F217" s="23">
        <f>IF(OR(D217="Darba diena",D217="Pārcelta darba diena"),IF(AND(E217="Jā",Grafiks!$N$3&gt;=7),Grafiks!$N$3-1,Grafiks!$N$3),0)</f>
      </c>
    </row>
    <row r="218" spans="1:6" x14ac:dyDescent="0.25">
      <c r="A218" s="30">
        <v>46239</v>
      </c>
      <c r="B218" t="s">
        <v>69</v>
      </c>
      <c r="C218" t="s">
        <v>16</v>
      </c>
      <c r="D218" t="s">
        <v>67</v>
      </c>
      <c r="E218" t="s">
        <v>16</v>
      </c>
      <c r="F218" s="23">
        <f>IF(OR(D218="Darba diena",D218="Pārcelta darba diena"),IF(AND(E218="Jā",Grafiks!$N$3&gt;=7),Grafiks!$N$3-1,Grafiks!$N$3),0)</f>
      </c>
    </row>
    <row r="219" spans="1:6" x14ac:dyDescent="0.25">
      <c r="A219" s="30">
        <v>46240</v>
      </c>
      <c r="B219" t="s">
        <v>57</v>
      </c>
      <c r="C219" t="s">
        <v>16</v>
      </c>
      <c r="D219" t="s">
        <v>67</v>
      </c>
      <c r="E219" t="s">
        <v>16</v>
      </c>
      <c r="F219" s="23">
        <f>IF(OR(D219="Darba diena",D219="Pārcelta darba diena"),IF(AND(E219="Jā",Grafiks!$N$3&gt;=7),Grafiks!$N$3-1,Grafiks!$N$3),0)</f>
      </c>
    </row>
    <row r="220" spans="1:6" x14ac:dyDescent="0.25">
      <c r="A220" s="30">
        <v>46241</v>
      </c>
      <c r="B220" t="s">
        <v>60</v>
      </c>
      <c r="C220" t="s">
        <v>16</v>
      </c>
      <c r="D220" t="s">
        <v>67</v>
      </c>
      <c r="E220" t="s">
        <v>16</v>
      </c>
      <c r="F220" s="23">
        <f>IF(OR(D220="Darba diena",D220="Pārcelta darba diena"),IF(AND(E220="Jā",Grafiks!$N$3&gt;=7),Grafiks!$N$3-1,Grafiks!$N$3),0)</f>
      </c>
    </row>
    <row r="221" spans="1:6" x14ac:dyDescent="0.25">
      <c r="A221" s="35">
        <v>46242</v>
      </c>
      <c r="B221" s="36" t="s">
        <v>63</v>
      </c>
      <c r="C221" s="36" t="s">
        <v>16</v>
      </c>
      <c r="D221" s="36" t="s">
        <v>64</v>
      </c>
      <c r="E221" s="36" t="s">
        <v>16</v>
      </c>
      <c r="F221" s="37">
        <f>IF(OR(D221="Darba diena",D221="Pārcelta darba diena"),IF(AND(E221="Jā",Grafiks!$N$3&gt;=7),Grafiks!$N$3-1,Grafiks!$N$3),0)</f>
      </c>
    </row>
    <row r="222" spans="1:6" x14ac:dyDescent="0.25">
      <c r="A222" s="35">
        <v>46243</v>
      </c>
      <c r="B222" s="36" t="s">
        <v>65</v>
      </c>
      <c r="C222" s="36" t="s">
        <v>16</v>
      </c>
      <c r="D222" s="36" t="s">
        <v>64</v>
      </c>
      <c r="E222" s="36" t="s">
        <v>16</v>
      </c>
      <c r="F222" s="37">
        <f>IF(OR(D222="Darba diena",D222="Pārcelta darba diena"),IF(AND(E222="Jā",Grafiks!$N$3&gt;=7),Grafiks!$N$3-1,Grafiks!$N$3),0)</f>
      </c>
    </row>
    <row r="223" spans="1:6" x14ac:dyDescent="0.25">
      <c r="A223" s="30">
        <v>46244</v>
      </c>
      <c r="B223" t="s">
        <v>66</v>
      </c>
      <c r="C223" t="s">
        <v>16</v>
      </c>
      <c r="D223" t="s">
        <v>67</v>
      </c>
      <c r="E223" t="s">
        <v>16</v>
      </c>
      <c r="F223" s="23">
        <f>IF(OR(D223="Darba diena",D223="Pārcelta darba diena"),IF(AND(E223="Jā",Grafiks!$N$3&gt;=7),Grafiks!$N$3-1,Grafiks!$N$3),0)</f>
      </c>
    </row>
    <row r="224" spans="1:6" x14ac:dyDescent="0.25">
      <c r="A224" s="30">
        <v>46245</v>
      </c>
      <c r="B224" t="s">
        <v>68</v>
      </c>
      <c r="C224" t="s">
        <v>16</v>
      </c>
      <c r="D224" t="s">
        <v>67</v>
      </c>
      <c r="E224" t="s">
        <v>16</v>
      </c>
      <c r="F224" s="23">
        <f>IF(OR(D224="Darba diena",D224="Pārcelta darba diena"),IF(AND(E224="Jā",Grafiks!$N$3&gt;=7),Grafiks!$N$3-1,Grafiks!$N$3),0)</f>
      </c>
    </row>
    <row r="225" spans="1:6" x14ac:dyDescent="0.25">
      <c r="A225" s="30">
        <v>46246</v>
      </c>
      <c r="B225" t="s">
        <v>69</v>
      </c>
      <c r="C225" t="s">
        <v>16</v>
      </c>
      <c r="D225" t="s">
        <v>67</v>
      </c>
      <c r="E225" t="s">
        <v>16</v>
      </c>
      <c r="F225" s="23">
        <f>IF(OR(D225="Darba diena",D225="Pārcelta darba diena"),IF(AND(E225="Jā",Grafiks!$N$3&gt;=7),Grafiks!$N$3-1,Grafiks!$N$3),0)</f>
      </c>
    </row>
    <row r="226" spans="1:6" x14ac:dyDescent="0.25">
      <c r="A226" s="30">
        <v>46247</v>
      </c>
      <c r="B226" t="s">
        <v>57</v>
      </c>
      <c r="C226" t="s">
        <v>16</v>
      </c>
      <c r="D226" t="s">
        <v>67</v>
      </c>
      <c r="E226" t="s">
        <v>16</v>
      </c>
      <c r="F226" s="23">
        <f>IF(OR(D226="Darba diena",D226="Pārcelta darba diena"),IF(AND(E226="Jā",Grafiks!$N$3&gt;=7),Grafiks!$N$3-1,Grafiks!$N$3),0)</f>
      </c>
    </row>
    <row r="227" spans="1:6" x14ac:dyDescent="0.25">
      <c r="A227" s="30">
        <v>46248</v>
      </c>
      <c r="B227" t="s">
        <v>60</v>
      </c>
      <c r="C227" t="s">
        <v>16</v>
      </c>
      <c r="D227" t="s">
        <v>67</v>
      </c>
      <c r="E227" t="s">
        <v>16</v>
      </c>
      <c r="F227" s="23">
        <f>IF(OR(D227="Darba diena",D227="Pārcelta darba diena"),IF(AND(E227="Jā",Grafiks!$N$3&gt;=7),Grafiks!$N$3-1,Grafiks!$N$3),0)</f>
      </c>
    </row>
    <row r="228" spans="1:6" x14ac:dyDescent="0.25">
      <c r="A228" s="35">
        <v>46249</v>
      </c>
      <c r="B228" s="36" t="s">
        <v>63</v>
      </c>
      <c r="C228" s="36" t="s">
        <v>16</v>
      </c>
      <c r="D228" s="36" t="s">
        <v>64</v>
      </c>
      <c r="E228" s="36" t="s">
        <v>16</v>
      </c>
      <c r="F228" s="37">
        <f>IF(OR(D228="Darba diena",D228="Pārcelta darba diena"),IF(AND(E228="Jā",Grafiks!$N$3&gt;=7),Grafiks!$N$3-1,Grafiks!$N$3),0)</f>
      </c>
    </row>
    <row r="229" spans="1:6" x14ac:dyDescent="0.25">
      <c r="A229" s="35">
        <v>46250</v>
      </c>
      <c r="B229" s="36" t="s">
        <v>65</v>
      </c>
      <c r="C229" s="36" t="s">
        <v>16</v>
      </c>
      <c r="D229" s="36" t="s">
        <v>64</v>
      </c>
      <c r="E229" s="36" t="s">
        <v>16</v>
      </c>
      <c r="F229" s="37">
        <f>IF(OR(D229="Darba diena",D229="Pārcelta darba diena"),IF(AND(E229="Jā",Grafiks!$N$3&gt;=7),Grafiks!$N$3-1,Grafiks!$N$3),0)</f>
      </c>
    </row>
    <row r="230" spans="1:6" x14ac:dyDescent="0.25">
      <c r="A230" s="30">
        <v>46251</v>
      </c>
      <c r="B230" t="s">
        <v>66</v>
      </c>
      <c r="C230" t="s">
        <v>16</v>
      </c>
      <c r="D230" t="s">
        <v>67</v>
      </c>
      <c r="E230" t="s">
        <v>16</v>
      </c>
      <c r="F230" s="23">
        <f>IF(OR(D230="Darba diena",D230="Pārcelta darba diena"),IF(AND(E230="Jā",Grafiks!$N$3&gt;=7),Grafiks!$N$3-1,Grafiks!$N$3),0)</f>
      </c>
    </row>
    <row r="231" spans="1:6" x14ac:dyDescent="0.25">
      <c r="A231" s="30">
        <v>46252</v>
      </c>
      <c r="B231" t="s">
        <v>68</v>
      </c>
      <c r="C231" t="s">
        <v>16</v>
      </c>
      <c r="D231" t="s">
        <v>67</v>
      </c>
      <c r="E231" t="s">
        <v>16</v>
      </c>
      <c r="F231" s="23">
        <f>IF(OR(D231="Darba diena",D231="Pārcelta darba diena"),IF(AND(E231="Jā",Grafiks!$N$3&gt;=7),Grafiks!$N$3-1,Grafiks!$N$3),0)</f>
      </c>
    </row>
    <row r="232" spans="1:6" x14ac:dyDescent="0.25">
      <c r="A232" s="30">
        <v>46253</v>
      </c>
      <c r="B232" t="s">
        <v>69</v>
      </c>
      <c r="C232" t="s">
        <v>16</v>
      </c>
      <c r="D232" t="s">
        <v>67</v>
      </c>
      <c r="E232" t="s">
        <v>16</v>
      </c>
      <c r="F232" s="23">
        <f>IF(OR(D232="Darba diena",D232="Pārcelta darba diena"),IF(AND(E232="Jā",Grafiks!$N$3&gt;=7),Grafiks!$N$3-1,Grafiks!$N$3),0)</f>
      </c>
    </row>
    <row r="233" spans="1:6" x14ac:dyDescent="0.25">
      <c r="A233" s="30">
        <v>46254</v>
      </c>
      <c r="B233" t="s">
        <v>57</v>
      </c>
      <c r="C233" t="s">
        <v>16</v>
      </c>
      <c r="D233" t="s">
        <v>67</v>
      </c>
      <c r="E233" t="s">
        <v>16</v>
      </c>
      <c r="F233" s="23">
        <f>IF(OR(D233="Darba diena",D233="Pārcelta darba diena"),IF(AND(E233="Jā",Grafiks!$N$3&gt;=7),Grafiks!$N$3-1,Grafiks!$N$3),0)</f>
      </c>
    </row>
    <row r="234" spans="1:6" x14ac:dyDescent="0.25">
      <c r="A234" s="30">
        <v>46255</v>
      </c>
      <c r="B234" t="s">
        <v>60</v>
      </c>
      <c r="C234" t="s">
        <v>16</v>
      </c>
      <c r="D234" t="s">
        <v>67</v>
      </c>
      <c r="E234" t="s">
        <v>16</v>
      </c>
      <c r="F234" s="23">
        <f>IF(OR(D234="Darba diena",D234="Pārcelta darba diena"),IF(AND(E234="Jā",Grafiks!$N$3&gt;=7),Grafiks!$N$3-1,Grafiks!$N$3),0)</f>
      </c>
    </row>
    <row r="235" spans="1:6" x14ac:dyDescent="0.25">
      <c r="A235" s="35">
        <v>46256</v>
      </c>
      <c r="B235" s="36" t="s">
        <v>63</v>
      </c>
      <c r="C235" s="36" t="s">
        <v>16</v>
      </c>
      <c r="D235" s="36" t="s">
        <v>64</v>
      </c>
      <c r="E235" s="36" t="s">
        <v>16</v>
      </c>
      <c r="F235" s="37">
        <f>IF(OR(D235="Darba diena",D235="Pārcelta darba diena"),IF(AND(E235="Jā",Grafiks!$N$3&gt;=7),Grafiks!$N$3-1,Grafiks!$N$3),0)</f>
      </c>
    </row>
    <row r="236" spans="1:6" x14ac:dyDescent="0.25">
      <c r="A236" s="35">
        <v>46257</v>
      </c>
      <c r="B236" s="36" t="s">
        <v>65</v>
      </c>
      <c r="C236" s="36" t="s">
        <v>16</v>
      </c>
      <c r="D236" s="36" t="s">
        <v>64</v>
      </c>
      <c r="E236" s="36" t="s">
        <v>16</v>
      </c>
      <c r="F236" s="37">
        <f>IF(OR(D236="Darba diena",D236="Pārcelta darba diena"),IF(AND(E236="Jā",Grafiks!$N$3&gt;=7),Grafiks!$N$3-1,Grafiks!$N$3),0)</f>
      </c>
    </row>
    <row r="237" spans="1:6" x14ac:dyDescent="0.25">
      <c r="A237" s="30">
        <v>46258</v>
      </c>
      <c r="B237" t="s">
        <v>66</v>
      </c>
      <c r="C237" t="s">
        <v>16</v>
      </c>
      <c r="D237" t="s">
        <v>67</v>
      </c>
      <c r="E237" t="s">
        <v>16</v>
      </c>
      <c r="F237" s="23">
        <f>IF(OR(D237="Darba diena",D237="Pārcelta darba diena"),IF(AND(E237="Jā",Grafiks!$N$3&gt;=7),Grafiks!$N$3-1,Grafiks!$N$3),0)</f>
      </c>
    </row>
    <row r="238" spans="1:6" x14ac:dyDescent="0.25">
      <c r="A238" s="30">
        <v>46259</v>
      </c>
      <c r="B238" t="s">
        <v>68</v>
      </c>
      <c r="C238" t="s">
        <v>16</v>
      </c>
      <c r="D238" t="s">
        <v>67</v>
      </c>
      <c r="E238" t="s">
        <v>16</v>
      </c>
      <c r="F238" s="23">
        <f>IF(OR(D238="Darba diena",D238="Pārcelta darba diena"),IF(AND(E238="Jā",Grafiks!$N$3&gt;=7),Grafiks!$N$3-1,Grafiks!$N$3),0)</f>
      </c>
    </row>
    <row r="239" spans="1:6" x14ac:dyDescent="0.25">
      <c r="A239" s="30">
        <v>46260</v>
      </c>
      <c r="B239" t="s">
        <v>69</v>
      </c>
      <c r="C239" t="s">
        <v>16</v>
      </c>
      <c r="D239" t="s">
        <v>67</v>
      </c>
      <c r="E239" t="s">
        <v>16</v>
      </c>
      <c r="F239" s="23">
        <f>IF(OR(D239="Darba diena",D239="Pārcelta darba diena"),IF(AND(E239="Jā",Grafiks!$N$3&gt;=7),Grafiks!$N$3-1,Grafiks!$N$3),0)</f>
      </c>
    </row>
    <row r="240" spans="1:6" x14ac:dyDescent="0.25">
      <c r="A240" s="30">
        <v>46261</v>
      </c>
      <c r="B240" t="s">
        <v>57</v>
      </c>
      <c r="C240" t="s">
        <v>16</v>
      </c>
      <c r="D240" t="s">
        <v>67</v>
      </c>
      <c r="E240" t="s">
        <v>16</v>
      </c>
      <c r="F240" s="23">
        <f>IF(OR(D240="Darba diena",D240="Pārcelta darba diena"),IF(AND(E240="Jā",Grafiks!$N$3&gt;=7),Grafiks!$N$3-1,Grafiks!$N$3),0)</f>
      </c>
    </row>
    <row r="241" spans="1:6" x14ac:dyDescent="0.25">
      <c r="A241" s="30">
        <v>46262</v>
      </c>
      <c r="B241" t="s">
        <v>60</v>
      </c>
      <c r="C241" t="s">
        <v>16</v>
      </c>
      <c r="D241" t="s">
        <v>67</v>
      </c>
      <c r="E241" t="s">
        <v>16</v>
      </c>
      <c r="F241" s="23">
        <f>IF(OR(D241="Darba diena",D241="Pārcelta darba diena"),IF(AND(E241="Jā",Grafiks!$N$3&gt;=7),Grafiks!$N$3-1,Grafiks!$N$3),0)</f>
      </c>
    </row>
    <row r="242" spans="1:6" x14ac:dyDescent="0.25">
      <c r="A242" s="35">
        <v>46263</v>
      </c>
      <c r="B242" s="36" t="s">
        <v>63</v>
      </c>
      <c r="C242" s="36" t="s">
        <v>16</v>
      </c>
      <c r="D242" s="36" t="s">
        <v>64</v>
      </c>
      <c r="E242" s="36" t="s">
        <v>16</v>
      </c>
      <c r="F242" s="37">
        <f>IF(OR(D242="Darba diena",D242="Pārcelta darba diena"),IF(AND(E242="Jā",Grafiks!$N$3&gt;=7),Grafiks!$N$3-1,Grafiks!$N$3),0)</f>
      </c>
    </row>
    <row r="243" spans="1:6" x14ac:dyDescent="0.25">
      <c r="A243" s="35">
        <v>46264</v>
      </c>
      <c r="B243" s="36" t="s">
        <v>65</v>
      </c>
      <c r="C243" s="36" t="s">
        <v>16</v>
      </c>
      <c r="D243" s="36" t="s">
        <v>64</v>
      </c>
      <c r="E243" s="36" t="s">
        <v>16</v>
      </c>
      <c r="F243" s="37">
        <f>IF(OR(D243="Darba diena",D243="Pārcelta darba diena"),IF(AND(E243="Jā",Grafiks!$N$3&gt;=7),Grafiks!$N$3-1,Grafiks!$N$3),0)</f>
      </c>
    </row>
    <row r="244" spans="1:6" x14ac:dyDescent="0.25">
      <c r="A244" s="30">
        <v>46265</v>
      </c>
      <c r="B244" t="s">
        <v>66</v>
      </c>
      <c r="C244" t="s">
        <v>16</v>
      </c>
      <c r="D244" t="s">
        <v>67</v>
      </c>
      <c r="E244" t="s">
        <v>16</v>
      </c>
      <c r="F244" s="23">
        <f>IF(OR(D244="Darba diena",D244="Pārcelta darba diena"),IF(AND(E244="Jā",Grafiks!$N$3&gt;=7),Grafiks!$N$3-1,Grafiks!$N$3),0)</f>
      </c>
    </row>
    <row r="245" spans="1:6" x14ac:dyDescent="0.25">
      <c r="A245" s="30">
        <v>46266</v>
      </c>
      <c r="B245" t="s">
        <v>68</v>
      </c>
      <c r="C245" t="s">
        <v>16</v>
      </c>
      <c r="D245" t="s">
        <v>67</v>
      </c>
      <c r="E245" t="s">
        <v>16</v>
      </c>
      <c r="F245" s="23">
        <f>IF(OR(D245="Darba diena",D245="Pārcelta darba diena"),IF(AND(E245="Jā",Grafiks!$N$3&gt;=7),Grafiks!$N$3-1,Grafiks!$N$3),0)</f>
      </c>
    </row>
    <row r="246" spans="1:6" x14ac:dyDescent="0.25">
      <c r="A246" s="30">
        <v>46267</v>
      </c>
      <c r="B246" t="s">
        <v>69</v>
      </c>
      <c r="C246" t="s">
        <v>16</v>
      </c>
      <c r="D246" t="s">
        <v>67</v>
      </c>
      <c r="E246" t="s">
        <v>16</v>
      </c>
      <c r="F246" s="23">
        <f>IF(OR(D246="Darba diena",D246="Pārcelta darba diena"),IF(AND(E246="Jā",Grafiks!$N$3&gt;=7),Grafiks!$N$3-1,Grafiks!$N$3),0)</f>
      </c>
    </row>
    <row r="247" spans="1:6" x14ac:dyDescent="0.25">
      <c r="A247" s="30">
        <v>46268</v>
      </c>
      <c r="B247" t="s">
        <v>57</v>
      </c>
      <c r="C247" t="s">
        <v>16</v>
      </c>
      <c r="D247" t="s">
        <v>67</v>
      </c>
      <c r="E247" t="s">
        <v>16</v>
      </c>
      <c r="F247" s="23">
        <f>IF(OR(D247="Darba diena",D247="Pārcelta darba diena"),IF(AND(E247="Jā",Grafiks!$N$3&gt;=7),Grafiks!$N$3-1,Grafiks!$N$3),0)</f>
      </c>
    </row>
    <row r="248" spans="1:6" x14ac:dyDescent="0.25">
      <c r="A248" s="30">
        <v>46269</v>
      </c>
      <c r="B248" t="s">
        <v>60</v>
      </c>
      <c r="C248" t="s">
        <v>16</v>
      </c>
      <c r="D248" t="s">
        <v>67</v>
      </c>
      <c r="E248" t="s">
        <v>16</v>
      </c>
      <c r="F248" s="23">
        <f>IF(OR(D248="Darba diena",D248="Pārcelta darba diena"),IF(AND(E248="Jā",Grafiks!$N$3&gt;=7),Grafiks!$N$3-1,Grafiks!$N$3),0)</f>
      </c>
    </row>
    <row r="249" spans="1:6" x14ac:dyDescent="0.25">
      <c r="A249" s="35">
        <v>46270</v>
      </c>
      <c r="B249" s="36" t="s">
        <v>63</v>
      </c>
      <c r="C249" s="36" t="s">
        <v>16</v>
      </c>
      <c r="D249" s="36" t="s">
        <v>64</v>
      </c>
      <c r="E249" s="36" t="s">
        <v>16</v>
      </c>
      <c r="F249" s="37">
        <f>IF(OR(D249="Darba diena",D249="Pārcelta darba diena"),IF(AND(E249="Jā",Grafiks!$N$3&gt;=7),Grafiks!$N$3-1,Grafiks!$N$3),0)</f>
      </c>
    </row>
    <row r="250" spans="1:6" x14ac:dyDescent="0.25">
      <c r="A250" s="35">
        <v>46271</v>
      </c>
      <c r="B250" s="36" t="s">
        <v>65</v>
      </c>
      <c r="C250" s="36" t="s">
        <v>16</v>
      </c>
      <c r="D250" s="36" t="s">
        <v>64</v>
      </c>
      <c r="E250" s="36" t="s">
        <v>16</v>
      </c>
      <c r="F250" s="37">
        <f>IF(OR(D250="Darba diena",D250="Pārcelta darba diena"),IF(AND(E250="Jā",Grafiks!$N$3&gt;=7),Grafiks!$N$3-1,Grafiks!$N$3),0)</f>
      </c>
    </row>
    <row r="251" spans="1:6" x14ac:dyDescent="0.25">
      <c r="A251" s="30">
        <v>46272</v>
      </c>
      <c r="B251" t="s">
        <v>66</v>
      </c>
      <c r="C251" t="s">
        <v>16</v>
      </c>
      <c r="D251" t="s">
        <v>67</v>
      </c>
      <c r="E251" t="s">
        <v>16</v>
      </c>
      <c r="F251" s="23">
        <f>IF(OR(D251="Darba diena",D251="Pārcelta darba diena"),IF(AND(E251="Jā",Grafiks!$N$3&gt;=7),Grafiks!$N$3-1,Grafiks!$N$3),0)</f>
      </c>
    </row>
    <row r="252" spans="1:6" x14ac:dyDescent="0.25">
      <c r="A252" s="30">
        <v>46273</v>
      </c>
      <c r="B252" t="s">
        <v>68</v>
      </c>
      <c r="C252" t="s">
        <v>16</v>
      </c>
      <c r="D252" t="s">
        <v>67</v>
      </c>
      <c r="E252" t="s">
        <v>16</v>
      </c>
      <c r="F252" s="23">
        <f>IF(OR(D252="Darba diena",D252="Pārcelta darba diena"),IF(AND(E252="Jā",Grafiks!$N$3&gt;=7),Grafiks!$N$3-1,Grafiks!$N$3),0)</f>
      </c>
    </row>
    <row r="253" spans="1:6" x14ac:dyDescent="0.25">
      <c r="A253" s="30">
        <v>46274</v>
      </c>
      <c r="B253" t="s">
        <v>69</v>
      </c>
      <c r="C253" t="s">
        <v>16</v>
      </c>
      <c r="D253" t="s">
        <v>67</v>
      </c>
      <c r="E253" t="s">
        <v>16</v>
      </c>
      <c r="F253" s="23">
        <f>IF(OR(D253="Darba diena",D253="Pārcelta darba diena"),IF(AND(E253="Jā",Grafiks!$N$3&gt;=7),Grafiks!$N$3-1,Grafiks!$N$3),0)</f>
      </c>
    </row>
    <row r="254" spans="1:6" x14ac:dyDescent="0.25">
      <c r="A254" s="30">
        <v>46275</v>
      </c>
      <c r="B254" t="s">
        <v>57</v>
      </c>
      <c r="C254" t="s">
        <v>16</v>
      </c>
      <c r="D254" t="s">
        <v>67</v>
      </c>
      <c r="E254" t="s">
        <v>16</v>
      </c>
      <c r="F254" s="23">
        <f>IF(OR(D254="Darba diena",D254="Pārcelta darba diena"),IF(AND(E254="Jā",Grafiks!$N$3&gt;=7),Grafiks!$N$3-1,Grafiks!$N$3),0)</f>
      </c>
    </row>
    <row r="255" spans="1:6" x14ac:dyDescent="0.25">
      <c r="A255" s="30">
        <v>46276</v>
      </c>
      <c r="B255" t="s">
        <v>60</v>
      </c>
      <c r="C255" t="s">
        <v>16</v>
      </c>
      <c r="D255" t="s">
        <v>67</v>
      </c>
      <c r="E255" t="s">
        <v>16</v>
      </c>
      <c r="F255" s="23">
        <f>IF(OR(D255="Darba diena",D255="Pārcelta darba diena"),IF(AND(E255="Jā",Grafiks!$N$3&gt;=7),Grafiks!$N$3-1,Grafiks!$N$3),0)</f>
      </c>
    </row>
    <row r="256" spans="1:6" x14ac:dyDescent="0.25">
      <c r="A256" s="35">
        <v>46277</v>
      </c>
      <c r="B256" s="36" t="s">
        <v>63</v>
      </c>
      <c r="C256" s="36" t="s">
        <v>16</v>
      </c>
      <c r="D256" s="36" t="s">
        <v>64</v>
      </c>
      <c r="E256" s="36" t="s">
        <v>16</v>
      </c>
      <c r="F256" s="37">
        <f>IF(OR(D256="Darba diena",D256="Pārcelta darba diena"),IF(AND(E256="Jā",Grafiks!$N$3&gt;=7),Grafiks!$N$3-1,Grafiks!$N$3),0)</f>
      </c>
    </row>
    <row r="257" spans="1:6" x14ac:dyDescent="0.25">
      <c r="A257" s="35">
        <v>46278</v>
      </c>
      <c r="B257" s="36" t="s">
        <v>65</v>
      </c>
      <c r="C257" s="36" t="s">
        <v>16</v>
      </c>
      <c r="D257" s="36" t="s">
        <v>64</v>
      </c>
      <c r="E257" s="36" t="s">
        <v>16</v>
      </c>
      <c r="F257" s="37">
        <f>IF(OR(D257="Darba diena",D257="Pārcelta darba diena"),IF(AND(E257="Jā",Grafiks!$N$3&gt;=7),Grafiks!$N$3-1,Grafiks!$N$3),0)</f>
      </c>
    </row>
    <row r="258" spans="1:6" x14ac:dyDescent="0.25">
      <c r="A258" s="30">
        <v>46279</v>
      </c>
      <c r="B258" t="s">
        <v>66</v>
      </c>
      <c r="C258" t="s">
        <v>16</v>
      </c>
      <c r="D258" t="s">
        <v>67</v>
      </c>
      <c r="E258" t="s">
        <v>16</v>
      </c>
      <c r="F258" s="23">
        <f>IF(OR(D258="Darba diena",D258="Pārcelta darba diena"),IF(AND(E258="Jā",Grafiks!$N$3&gt;=7),Grafiks!$N$3-1,Grafiks!$N$3),0)</f>
      </c>
    </row>
    <row r="259" spans="1:6" x14ac:dyDescent="0.25">
      <c r="A259" s="30">
        <v>46280</v>
      </c>
      <c r="B259" t="s">
        <v>68</v>
      </c>
      <c r="C259" t="s">
        <v>16</v>
      </c>
      <c r="D259" t="s">
        <v>67</v>
      </c>
      <c r="E259" t="s">
        <v>16</v>
      </c>
      <c r="F259" s="23">
        <f>IF(OR(D259="Darba diena",D259="Pārcelta darba diena"),IF(AND(E259="Jā",Grafiks!$N$3&gt;=7),Grafiks!$N$3-1,Grafiks!$N$3),0)</f>
      </c>
    </row>
    <row r="260" spans="1:6" x14ac:dyDescent="0.25">
      <c r="A260" s="30">
        <v>46281</v>
      </c>
      <c r="B260" t="s">
        <v>69</v>
      </c>
      <c r="C260" t="s">
        <v>16</v>
      </c>
      <c r="D260" t="s">
        <v>67</v>
      </c>
      <c r="E260" t="s">
        <v>16</v>
      </c>
      <c r="F260" s="23">
        <f>IF(OR(D260="Darba diena",D260="Pārcelta darba diena"),IF(AND(E260="Jā",Grafiks!$N$3&gt;=7),Grafiks!$N$3-1,Grafiks!$N$3),0)</f>
      </c>
    </row>
    <row r="261" spans="1:6" x14ac:dyDescent="0.25">
      <c r="A261" s="30">
        <v>46282</v>
      </c>
      <c r="B261" t="s">
        <v>57</v>
      </c>
      <c r="C261" t="s">
        <v>16</v>
      </c>
      <c r="D261" t="s">
        <v>67</v>
      </c>
      <c r="E261" t="s">
        <v>16</v>
      </c>
      <c r="F261" s="23">
        <f>IF(OR(D261="Darba diena",D261="Pārcelta darba diena"),IF(AND(E261="Jā",Grafiks!$N$3&gt;=7),Grafiks!$N$3-1,Grafiks!$N$3),0)</f>
      </c>
    </row>
    <row r="262" spans="1:6" x14ac:dyDescent="0.25">
      <c r="A262" s="30">
        <v>46283</v>
      </c>
      <c r="B262" t="s">
        <v>60</v>
      </c>
      <c r="C262" t="s">
        <v>16</v>
      </c>
      <c r="D262" t="s">
        <v>67</v>
      </c>
      <c r="E262" t="s">
        <v>16</v>
      </c>
      <c r="F262" s="23">
        <f>IF(OR(D262="Darba diena",D262="Pārcelta darba diena"),IF(AND(E262="Jā",Grafiks!$N$3&gt;=7),Grafiks!$N$3-1,Grafiks!$N$3),0)</f>
      </c>
    </row>
    <row r="263" spans="1:6" x14ac:dyDescent="0.25">
      <c r="A263" s="35">
        <v>46284</v>
      </c>
      <c r="B263" s="36" t="s">
        <v>63</v>
      </c>
      <c r="C263" s="36" t="s">
        <v>16</v>
      </c>
      <c r="D263" s="36" t="s">
        <v>64</v>
      </c>
      <c r="E263" s="36" t="s">
        <v>16</v>
      </c>
      <c r="F263" s="37">
        <f>IF(OR(D263="Darba diena",D263="Pārcelta darba diena"),IF(AND(E263="Jā",Grafiks!$N$3&gt;=7),Grafiks!$N$3-1,Grafiks!$N$3),0)</f>
      </c>
    </row>
    <row r="264" spans="1:6" x14ac:dyDescent="0.25">
      <c r="A264" s="35">
        <v>46285</v>
      </c>
      <c r="B264" s="36" t="s">
        <v>65</v>
      </c>
      <c r="C264" s="36" t="s">
        <v>16</v>
      </c>
      <c r="D264" s="36" t="s">
        <v>64</v>
      </c>
      <c r="E264" s="36" t="s">
        <v>16</v>
      </c>
      <c r="F264" s="37">
        <f>IF(OR(D264="Darba diena",D264="Pārcelta darba diena"),IF(AND(E264="Jā",Grafiks!$N$3&gt;=7),Grafiks!$N$3-1,Grafiks!$N$3),0)</f>
      </c>
    </row>
    <row r="265" spans="1:6" x14ac:dyDescent="0.25">
      <c r="A265" s="30">
        <v>46286</v>
      </c>
      <c r="B265" t="s">
        <v>66</v>
      </c>
      <c r="C265" t="s">
        <v>16</v>
      </c>
      <c r="D265" t="s">
        <v>67</v>
      </c>
      <c r="E265" t="s">
        <v>16</v>
      </c>
      <c r="F265" s="23">
        <f>IF(OR(D265="Darba diena",D265="Pārcelta darba diena"),IF(AND(E265="Jā",Grafiks!$N$3&gt;=7),Grafiks!$N$3-1,Grafiks!$N$3),0)</f>
      </c>
    </row>
    <row r="266" spans="1:6" x14ac:dyDescent="0.25">
      <c r="A266" s="30">
        <v>46287</v>
      </c>
      <c r="B266" t="s">
        <v>68</v>
      </c>
      <c r="C266" t="s">
        <v>16</v>
      </c>
      <c r="D266" t="s">
        <v>67</v>
      </c>
      <c r="E266" t="s">
        <v>16</v>
      </c>
      <c r="F266" s="23">
        <f>IF(OR(D266="Darba diena",D266="Pārcelta darba diena"),IF(AND(E266="Jā",Grafiks!$N$3&gt;=7),Grafiks!$N$3-1,Grafiks!$N$3),0)</f>
      </c>
    </row>
    <row r="267" spans="1:6" x14ac:dyDescent="0.25">
      <c r="A267" s="30">
        <v>46288</v>
      </c>
      <c r="B267" t="s">
        <v>69</v>
      </c>
      <c r="C267" t="s">
        <v>16</v>
      </c>
      <c r="D267" t="s">
        <v>67</v>
      </c>
      <c r="E267" t="s">
        <v>16</v>
      </c>
      <c r="F267" s="23">
        <f>IF(OR(D267="Darba diena",D267="Pārcelta darba diena"),IF(AND(E267="Jā",Grafiks!$N$3&gt;=7),Grafiks!$N$3-1,Grafiks!$N$3),0)</f>
      </c>
    </row>
    <row r="268" spans="1:6" x14ac:dyDescent="0.25">
      <c r="A268" s="30">
        <v>46289</v>
      </c>
      <c r="B268" t="s">
        <v>57</v>
      </c>
      <c r="C268" t="s">
        <v>16</v>
      </c>
      <c r="D268" t="s">
        <v>67</v>
      </c>
      <c r="E268" t="s">
        <v>16</v>
      </c>
      <c r="F268" s="23">
        <f>IF(OR(D268="Darba diena",D268="Pārcelta darba diena"),IF(AND(E268="Jā",Grafiks!$N$3&gt;=7),Grafiks!$N$3-1,Grafiks!$N$3),0)</f>
      </c>
    </row>
    <row r="269" spans="1:6" x14ac:dyDescent="0.25">
      <c r="A269" s="30">
        <v>46290</v>
      </c>
      <c r="B269" t="s">
        <v>60</v>
      </c>
      <c r="C269" t="s">
        <v>16</v>
      </c>
      <c r="D269" t="s">
        <v>67</v>
      </c>
      <c r="E269" t="s">
        <v>16</v>
      </c>
      <c r="F269" s="23">
        <f>IF(OR(D269="Darba diena",D269="Pārcelta darba diena"),IF(AND(E269="Jā",Grafiks!$N$3&gt;=7),Grafiks!$N$3-1,Grafiks!$N$3),0)</f>
      </c>
    </row>
    <row r="270" spans="1:6" x14ac:dyDescent="0.25">
      <c r="A270" s="35">
        <v>46291</v>
      </c>
      <c r="B270" s="36" t="s">
        <v>63</v>
      </c>
      <c r="C270" s="36" t="s">
        <v>16</v>
      </c>
      <c r="D270" s="36" t="s">
        <v>64</v>
      </c>
      <c r="E270" s="36" t="s">
        <v>16</v>
      </c>
      <c r="F270" s="37">
        <f>IF(OR(D270="Darba diena",D270="Pārcelta darba diena"),IF(AND(E270="Jā",Grafiks!$N$3&gt;=7),Grafiks!$N$3-1,Grafiks!$N$3),0)</f>
      </c>
    </row>
    <row r="271" spans="1:6" x14ac:dyDescent="0.25">
      <c r="A271" s="35">
        <v>46292</v>
      </c>
      <c r="B271" s="36" t="s">
        <v>65</v>
      </c>
      <c r="C271" s="36" t="s">
        <v>16</v>
      </c>
      <c r="D271" s="36" t="s">
        <v>64</v>
      </c>
      <c r="E271" s="36" t="s">
        <v>16</v>
      </c>
      <c r="F271" s="37">
        <f>IF(OR(D271="Darba diena",D271="Pārcelta darba diena"),IF(AND(E271="Jā",Grafiks!$N$3&gt;=7),Grafiks!$N$3-1,Grafiks!$N$3),0)</f>
      </c>
    </row>
    <row r="272" spans="1:6" x14ac:dyDescent="0.25">
      <c r="A272" s="30">
        <v>46293</v>
      </c>
      <c r="B272" t="s">
        <v>66</v>
      </c>
      <c r="C272" t="s">
        <v>16</v>
      </c>
      <c r="D272" t="s">
        <v>67</v>
      </c>
      <c r="E272" t="s">
        <v>16</v>
      </c>
      <c r="F272" s="23">
        <f>IF(OR(D272="Darba diena",D272="Pārcelta darba diena"),IF(AND(E272="Jā",Grafiks!$N$3&gt;=7),Grafiks!$N$3-1,Grafiks!$N$3),0)</f>
      </c>
    </row>
    <row r="273" spans="1:6" x14ac:dyDescent="0.25">
      <c r="A273" s="30">
        <v>46294</v>
      </c>
      <c r="B273" t="s">
        <v>68</v>
      </c>
      <c r="C273" t="s">
        <v>16</v>
      </c>
      <c r="D273" t="s">
        <v>67</v>
      </c>
      <c r="E273" t="s">
        <v>16</v>
      </c>
      <c r="F273" s="23">
        <f>IF(OR(D273="Darba diena",D273="Pārcelta darba diena"),IF(AND(E273="Jā",Grafiks!$N$3&gt;=7),Grafiks!$N$3-1,Grafiks!$N$3),0)</f>
      </c>
    </row>
    <row r="274" spans="1:6" x14ac:dyDescent="0.25">
      <c r="A274" s="30">
        <v>46295</v>
      </c>
      <c r="B274" t="s">
        <v>69</v>
      </c>
      <c r="C274" t="s">
        <v>16</v>
      </c>
      <c r="D274" t="s">
        <v>67</v>
      </c>
      <c r="E274" t="s">
        <v>16</v>
      </c>
      <c r="F274" s="23">
        <f>IF(OR(D274="Darba diena",D274="Pārcelta darba diena"),IF(AND(E274="Jā",Grafiks!$N$3&gt;=7),Grafiks!$N$3-1,Grafiks!$N$3),0)</f>
      </c>
    </row>
    <row r="275" spans="1:6" x14ac:dyDescent="0.25">
      <c r="A275" s="30">
        <v>46296</v>
      </c>
      <c r="B275" t="s">
        <v>57</v>
      </c>
      <c r="C275" t="s">
        <v>16</v>
      </c>
      <c r="D275" t="s">
        <v>67</v>
      </c>
      <c r="E275" t="s">
        <v>16</v>
      </c>
      <c r="F275" s="23">
        <f>IF(OR(D275="Darba diena",D275="Pārcelta darba diena"),IF(AND(E275="Jā",Grafiks!$N$3&gt;=7),Grafiks!$N$3-1,Grafiks!$N$3),0)</f>
      </c>
    </row>
    <row r="276" spans="1:6" x14ac:dyDescent="0.25">
      <c r="A276" s="30">
        <v>46297</v>
      </c>
      <c r="B276" t="s">
        <v>60</v>
      </c>
      <c r="C276" t="s">
        <v>16</v>
      </c>
      <c r="D276" t="s">
        <v>67</v>
      </c>
      <c r="E276" t="s">
        <v>16</v>
      </c>
      <c r="F276" s="23">
        <f>IF(OR(D276="Darba diena",D276="Pārcelta darba diena"),IF(AND(E276="Jā",Grafiks!$N$3&gt;=7),Grafiks!$N$3-1,Grafiks!$N$3),0)</f>
      </c>
    </row>
    <row r="277" spans="1:6" x14ac:dyDescent="0.25">
      <c r="A277" s="35">
        <v>46298</v>
      </c>
      <c r="B277" s="36" t="s">
        <v>63</v>
      </c>
      <c r="C277" s="36" t="s">
        <v>16</v>
      </c>
      <c r="D277" s="36" t="s">
        <v>64</v>
      </c>
      <c r="E277" s="36" t="s">
        <v>16</v>
      </c>
      <c r="F277" s="37">
        <f>IF(OR(D277="Darba diena",D277="Pārcelta darba diena"),IF(AND(E277="Jā",Grafiks!$N$3&gt;=7),Grafiks!$N$3-1,Grafiks!$N$3),0)</f>
      </c>
    </row>
    <row r="278" spans="1:6" x14ac:dyDescent="0.25">
      <c r="A278" s="35">
        <v>46299</v>
      </c>
      <c r="B278" s="36" t="s">
        <v>65</v>
      </c>
      <c r="C278" s="36" t="s">
        <v>16</v>
      </c>
      <c r="D278" s="36" t="s">
        <v>64</v>
      </c>
      <c r="E278" s="36" t="s">
        <v>16</v>
      </c>
      <c r="F278" s="37">
        <f>IF(OR(D278="Darba diena",D278="Pārcelta darba diena"),IF(AND(E278="Jā",Grafiks!$N$3&gt;=7),Grafiks!$N$3-1,Grafiks!$N$3),0)</f>
      </c>
    </row>
    <row r="279" spans="1:6" x14ac:dyDescent="0.25">
      <c r="A279" s="30">
        <v>46300</v>
      </c>
      <c r="B279" t="s">
        <v>66</v>
      </c>
      <c r="C279" t="s">
        <v>16</v>
      </c>
      <c r="D279" t="s">
        <v>67</v>
      </c>
      <c r="E279" t="s">
        <v>16</v>
      </c>
      <c r="F279" s="23">
        <f>IF(OR(D279="Darba diena",D279="Pārcelta darba diena"),IF(AND(E279="Jā",Grafiks!$N$3&gt;=7),Grafiks!$N$3-1,Grafiks!$N$3),0)</f>
      </c>
    </row>
    <row r="280" spans="1:6" x14ac:dyDescent="0.25">
      <c r="A280" s="30">
        <v>46301</v>
      </c>
      <c r="B280" t="s">
        <v>68</v>
      </c>
      <c r="C280" t="s">
        <v>16</v>
      </c>
      <c r="D280" t="s">
        <v>67</v>
      </c>
      <c r="E280" t="s">
        <v>16</v>
      </c>
      <c r="F280" s="23">
        <f>IF(OR(D280="Darba diena",D280="Pārcelta darba diena"),IF(AND(E280="Jā",Grafiks!$N$3&gt;=7),Grafiks!$N$3-1,Grafiks!$N$3),0)</f>
      </c>
    </row>
    <row r="281" spans="1:6" x14ac:dyDescent="0.25">
      <c r="A281" s="30">
        <v>46302</v>
      </c>
      <c r="B281" t="s">
        <v>69</v>
      </c>
      <c r="C281" t="s">
        <v>16</v>
      </c>
      <c r="D281" t="s">
        <v>67</v>
      </c>
      <c r="E281" t="s">
        <v>16</v>
      </c>
      <c r="F281" s="23">
        <f>IF(OR(D281="Darba diena",D281="Pārcelta darba diena"),IF(AND(E281="Jā",Grafiks!$N$3&gt;=7),Grafiks!$N$3-1,Grafiks!$N$3),0)</f>
      </c>
    </row>
    <row r="282" spans="1:6" x14ac:dyDescent="0.25">
      <c r="A282" s="30">
        <v>46303</v>
      </c>
      <c r="B282" t="s">
        <v>57</v>
      </c>
      <c r="C282" t="s">
        <v>16</v>
      </c>
      <c r="D282" t="s">
        <v>67</v>
      </c>
      <c r="E282" t="s">
        <v>16</v>
      </c>
      <c r="F282" s="23">
        <f>IF(OR(D282="Darba diena",D282="Pārcelta darba diena"),IF(AND(E282="Jā",Grafiks!$N$3&gt;=7),Grafiks!$N$3-1,Grafiks!$N$3),0)</f>
      </c>
    </row>
    <row r="283" spans="1:6" x14ac:dyDescent="0.25">
      <c r="A283" s="30">
        <v>46304</v>
      </c>
      <c r="B283" t="s">
        <v>60</v>
      </c>
      <c r="C283" t="s">
        <v>16</v>
      </c>
      <c r="D283" t="s">
        <v>67</v>
      </c>
      <c r="E283" t="s">
        <v>16</v>
      </c>
      <c r="F283" s="23">
        <f>IF(OR(D283="Darba diena",D283="Pārcelta darba diena"),IF(AND(E283="Jā",Grafiks!$N$3&gt;=7),Grafiks!$N$3-1,Grafiks!$N$3),0)</f>
      </c>
    </row>
    <row r="284" spans="1:6" x14ac:dyDescent="0.25">
      <c r="A284" s="35">
        <v>46305</v>
      </c>
      <c r="B284" s="36" t="s">
        <v>63</v>
      </c>
      <c r="C284" s="36" t="s">
        <v>16</v>
      </c>
      <c r="D284" s="36" t="s">
        <v>64</v>
      </c>
      <c r="E284" s="36" t="s">
        <v>16</v>
      </c>
      <c r="F284" s="37">
        <f>IF(OR(D284="Darba diena",D284="Pārcelta darba diena"),IF(AND(E284="Jā",Grafiks!$N$3&gt;=7),Grafiks!$N$3-1,Grafiks!$N$3),0)</f>
      </c>
    </row>
    <row r="285" spans="1:6" x14ac:dyDescent="0.25">
      <c r="A285" s="35">
        <v>46306</v>
      </c>
      <c r="B285" s="36" t="s">
        <v>65</v>
      </c>
      <c r="C285" s="36" t="s">
        <v>16</v>
      </c>
      <c r="D285" s="36" t="s">
        <v>64</v>
      </c>
      <c r="E285" s="36" t="s">
        <v>16</v>
      </c>
      <c r="F285" s="37">
        <f>IF(OR(D285="Darba diena",D285="Pārcelta darba diena"),IF(AND(E285="Jā",Grafiks!$N$3&gt;=7),Grafiks!$N$3-1,Grafiks!$N$3),0)</f>
      </c>
    </row>
    <row r="286" spans="1:6" x14ac:dyDescent="0.25">
      <c r="A286" s="30">
        <v>46307</v>
      </c>
      <c r="B286" t="s">
        <v>66</v>
      </c>
      <c r="C286" t="s">
        <v>16</v>
      </c>
      <c r="D286" t="s">
        <v>67</v>
      </c>
      <c r="E286" t="s">
        <v>16</v>
      </c>
      <c r="F286" s="23">
        <f>IF(OR(D286="Darba diena",D286="Pārcelta darba diena"),IF(AND(E286="Jā",Grafiks!$N$3&gt;=7),Grafiks!$N$3-1,Grafiks!$N$3),0)</f>
      </c>
    </row>
    <row r="287" spans="1:6" x14ac:dyDescent="0.25">
      <c r="A287" s="30">
        <v>46308</v>
      </c>
      <c r="B287" t="s">
        <v>68</v>
      </c>
      <c r="C287" t="s">
        <v>16</v>
      </c>
      <c r="D287" t="s">
        <v>67</v>
      </c>
      <c r="E287" t="s">
        <v>16</v>
      </c>
      <c r="F287" s="23">
        <f>IF(OR(D287="Darba diena",D287="Pārcelta darba diena"),IF(AND(E287="Jā",Grafiks!$N$3&gt;=7),Grafiks!$N$3-1,Grafiks!$N$3),0)</f>
      </c>
    </row>
    <row r="288" spans="1:6" x14ac:dyDescent="0.25">
      <c r="A288" s="30">
        <v>46309</v>
      </c>
      <c r="B288" t="s">
        <v>69</v>
      </c>
      <c r="C288" t="s">
        <v>16</v>
      </c>
      <c r="D288" t="s">
        <v>67</v>
      </c>
      <c r="E288" t="s">
        <v>16</v>
      </c>
      <c r="F288" s="23">
        <f>IF(OR(D288="Darba diena",D288="Pārcelta darba diena"),IF(AND(E288="Jā",Grafiks!$N$3&gt;=7),Grafiks!$N$3-1,Grafiks!$N$3),0)</f>
      </c>
    </row>
    <row r="289" spans="1:6" x14ac:dyDescent="0.25">
      <c r="A289" s="30">
        <v>46310</v>
      </c>
      <c r="B289" t="s">
        <v>57</v>
      </c>
      <c r="C289" t="s">
        <v>16</v>
      </c>
      <c r="D289" t="s">
        <v>67</v>
      </c>
      <c r="E289" t="s">
        <v>16</v>
      </c>
      <c r="F289" s="23">
        <f>IF(OR(D289="Darba diena",D289="Pārcelta darba diena"),IF(AND(E289="Jā",Grafiks!$N$3&gt;=7),Grafiks!$N$3-1,Grafiks!$N$3),0)</f>
      </c>
    </row>
    <row r="290" spans="1:6" x14ac:dyDescent="0.25">
      <c r="A290" s="30">
        <v>46311</v>
      </c>
      <c r="B290" t="s">
        <v>60</v>
      </c>
      <c r="C290" t="s">
        <v>16</v>
      </c>
      <c r="D290" t="s">
        <v>67</v>
      </c>
      <c r="E290" t="s">
        <v>16</v>
      </c>
      <c r="F290" s="23">
        <f>IF(OR(D290="Darba diena",D290="Pārcelta darba diena"),IF(AND(E290="Jā",Grafiks!$N$3&gt;=7),Grafiks!$N$3-1,Grafiks!$N$3),0)</f>
      </c>
    </row>
    <row r="291" spans="1:6" x14ac:dyDescent="0.25">
      <c r="A291" s="35">
        <v>46312</v>
      </c>
      <c r="B291" s="36" t="s">
        <v>63</v>
      </c>
      <c r="C291" s="36" t="s">
        <v>16</v>
      </c>
      <c r="D291" s="36" t="s">
        <v>64</v>
      </c>
      <c r="E291" s="36" t="s">
        <v>16</v>
      </c>
      <c r="F291" s="37">
        <f>IF(OR(D291="Darba diena",D291="Pārcelta darba diena"),IF(AND(E291="Jā",Grafiks!$N$3&gt;=7),Grafiks!$N$3-1,Grafiks!$N$3),0)</f>
      </c>
    </row>
    <row r="292" spans="1:6" x14ac:dyDescent="0.25">
      <c r="A292" s="35">
        <v>46313</v>
      </c>
      <c r="B292" s="36" t="s">
        <v>65</v>
      </c>
      <c r="C292" s="36" t="s">
        <v>16</v>
      </c>
      <c r="D292" s="36" t="s">
        <v>64</v>
      </c>
      <c r="E292" s="36" t="s">
        <v>16</v>
      </c>
      <c r="F292" s="37">
        <f>IF(OR(D292="Darba diena",D292="Pārcelta darba diena"),IF(AND(E292="Jā",Grafiks!$N$3&gt;=7),Grafiks!$N$3-1,Grafiks!$N$3),0)</f>
      </c>
    </row>
    <row r="293" spans="1:6" x14ac:dyDescent="0.25">
      <c r="A293" s="30">
        <v>46314</v>
      </c>
      <c r="B293" t="s">
        <v>66</v>
      </c>
      <c r="C293" t="s">
        <v>16</v>
      </c>
      <c r="D293" t="s">
        <v>67</v>
      </c>
      <c r="E293" t="s">
        <v>16</v>
      </c>
      <c r="F293" s="23">
        <f>IF(OR(D293="Darba diena",D293="Pārcelta darba diena"),IF(AND(E293="Jā",Grafiks!$N$3&gt;=7),Grafiks!$N$3-1,Grafiks!$N$3),0)</f>
      </c>
    </row>
    <row r="294" spans="1:6" x14ac:dyDescent="0.25">
      <c r="A294" s="30">
        <v>46315</v>
      </c>
      <c r="B294" t="s">
        <v>68</v>
      </c>
      <c r="C294" t="s">
        <v>16</v>
      </c>
      <c r="D294" t="s">
        <v>67</v>
      </c>
      <c r="E294" t="s">
        <v>16</v>
      </c>
      <c r="F294" s="23">
        <f>IF(OR(D294="Darba diena",D294="Pārcelta darba diena"),IF(AND(E294="Jā",Grafiks!$N$3&gt;=7),Grafiks!$N$3-1,Grafiks!$N$3),0)</f>
      </c>
    </row>
    <row r="295" spans="1:6" x14ac:dyDescent="0.25">
      <c r="A295" s="30">
        <v>46316</v>
      </c>
      <c r="B295" t="s">
        <v>69</v>
      </c>
      <c r="C295" t="s">
        <v>16</v>
      </c>
      <c r="D295" t="s">
        <v>67</v>
      </c>
      <c r="E295" t="s">
        <v>16</v>
      </c>
      <c r="F295" s="23">
        <f>IF(OR(D295="Darba diena",D295="Pārcelta darba diena"),IF(AND(E295="Jā",Grafiks!$N$3&gt;=7),Grafiks!$N$3-1,Grafiks!$N$3),0)</f>
      </c>
    </row>
    <row r="296" spans="1:6" x14ac:dyDescent="0.25">
      <c r="A296" s="30">
        <v>46317</v>
      </c>
      <c r="B296" t="s">
        <v>57</v>
      </c>
      <c r="C296" t="s">
        <v>16</v>
      </c>
      <c r="D296" t="s">
        <v>67</v>
      </c>
      <c r="E296" t="s">
        <v>16</v>
      </c>
      <c r="F296" s="23">
        <f>IF(OR(D296="Darba diena",D296="Pārcelta darba diena"),IF(AND(E296="Jā",Grafiks!$N$3&gt;=7),Grafiks!$N$3-1,Grafiks!$N$3),0)</f>
      </c>
    </row>
    <row r="297" spans="1:6" x14ac:dyDescent="0.25">
      <c r="A297" s="30">
        <v>46318</v>
      </c>
      <c r="B297" t="s">
        <v>60</v>
      </c>
      <c r="C297" t="s">
        <v>16</v>
      </c>
      <c r="D297" t="s">
        <v>67</v>
      </c>
      <c r="E297" t="s">
        <v>16</v>
      </c>
      <c r="F297" s="23">
        <f>IF(OR(D297="Darba diena",D297="Pārcelta darba diena"),IF(AND(E297="Jā",Grafiks!$N$3&gt;=7),Grafiks!$N$3-1,Grafiks!$N$3),0)</f>
      </c>
    </row>
    <row r="298" spans="1:6" x14ac:dyDescent="0.25">
      <c r="A298" s="35">
        <v>46319</v>
      </c>
      <c r="B298" s="36" t="s">
        <v>63</v>
      </c>
      <c r="C298" s="36" t="s">
        <v>16</v>
      </c>
      <c r="D298" s="36" t="s">
        <v>64</v>
      </c>
      <c r="E298" s="36" t="s">
        <v>16</v>
      </c>
      <c r="F298" s="37">
        <f>IF(OR(D298="Darba diena",D298="Pārcelta darba diena"),IF(AND(E298="Jā",Grafiks!$N$3&gt;=7),Grafiks!$N$3-1,Grafiks!$N$3),0)</f>
      </c>
    </row>
    <row r="299" spans="1:6" x14ac:dyDescent="0.25">
      <c r="A299" s="35">
        <v>46320</v>
      </c>
      <c r="B299" s="36" t="s">
        <v>65</v>
      </c>
      <c r="C299" s="36" t="s">
        <v>16</v>
      </c>
      <c r="D299" s="36" t="s">
        <v>64</v>
      </c>
      <c r="E299" s="36" t="s">
        <v>16</v>
      </c>
      <c r="F299" s="37">
        <f>IF(OR(D299="Darba diena",D299="Pārcelta darba diena"),IF(AND(E299="Jā",Grafiks!$N$3&gt;=7),Grafiks!$N$3-1,Grafiks!$N$3),0)</f>
      </c>
    </row>
    <row r="300" spans="1:6" x14ac:dyDescent="0.25">
      <c r="A300" s="30">
        <v>46321</v>
      </c>
      <c r="B300" t="s">
        <v>66</v>
      </c>
      <c r="C300" t="s">
        <v>16</v>
      </c>
      <c r="D300" t="s">
        <v>67</v>
      </c>
      <c r="E300" t="s">
        <v>16</v>
      </c>
      <c r="F300" s="23">
        <f>IF(OR(D300="Darba diena",D300="Pārcelta darba diena"),IF(AND(E300="Jā",Grafiks!$N$3&gt;=7),Grafiks!$N$3-1,Grafiks!$N$3),0)</f>
      </c>
    </row>
    <row r="301" spans="1:6" x14ac:dyDescent="0.25">
      <c r="A301" s="30">
        <v>46322</v>
      </c>
      <c r="B301" t="s">
        <v>68</v>
      </c>
      <c r="C301" t="s">
        <v>16</v>
      </c>
      <c r="D301" t="s">
        <v>67</v>
      </c>
      <c r="E301" t="s">
        <v>16</v>
      </c>
      <c r="F301" s="23">
        <f>IF(OR(D301="Darba diena",D301="Pārcelta darba diena"),IF(AND(E301="Jā",Grafiks!$N$3&gt;=7),Grafiks!$N$3-1,Grafiks!$N$3),0)</f>
      </c>
    </row>
    <row r="302" spans="1:6" x14ac:dyDescent="0.25">
      <c r="A302" s="30">
        <v>46323</v>
      </c>
      <c r="B302" t="s">
        <v>69</v>
      </c>
      <c r="C302" t="s">
        <v>16</v>
      </c>
      <c r="D302" t="s">
        <v>67</v>
      </c>
      <c r="E302" t="s">
        <v>16</v>
      </c>
      <c r="F302" s="23">
        <f>IF(OR(D302="Darba diena",D302="Pārcelta darba diena"),IF(AND(E302="Jā",Grafiks!$N$3&gt;=7),Grafiks!$N$3-1,Grafiks!$N$3),0)</f>
      </c>
    </row>
    <row r="303" spans="1:6" x14ac:dyDescent="0.25">
      <c r="A303" s="30">
        <v>46324</v>
      </c>
      <c r="B303" t="s">
        <v>57</v>
      </c>
      <c r="C303" t="s">
        <v>16</v>
      </c>
      <c r="D303" t="s">
        <v>67</v>
      </c>
      <c r="E303" t="s">
        <v>16</v>
      </c>
      <c r="F303" s="23">
        <f>IF(OR(D303="Darba diena",D303="Pārcelta darba diena"),IF(AND(E303="Jā",Grafiks!$N$3&gt;=7),Grafiks!$N$3-1,Grafiks!$N$3),0)</f>
      </c>
    </row>
    <row r="304" spans="1:6" x14ac:dyDescent="0.25">
      <c r="A304" s="30">
        <v>46325</v>
      </c>
      <c r="B304" t="s">
        <v>60</v>
      </c>
      <c r="C304" t="s">
        <v>16</v>
      </c>
      <c r="D304" t="s">
        <v>67</v>
      </c>
      <c r="E304" t="s">
        <v>16</v>
      </c>
      <c r="F304" s="23">
        <f>IF(OR(D304="Darba diena",D304="Pārcelta darba diena"),IF(AND(E304="Jā",Grafiks!$N$3&gt;=7),Grafiks!$N$3-1,Grafiks!$N$3),0)</f>
      </c>
    </row>
    <row r="305" spans="1:6" x14ac:dyDescent="0.25">
      <c r="A305" s="35">
        <v>46326</v>
      </c>
      <c r="B305" s="36" t="s">
        <v>63</v>
      </c>
      <c r="C305" s="36" t="s">
        <v>16</v>
      </c>
      <c r="D305" s="36" t="s">
        <v>64</v>
      </c>
      <c r="E305" s="36" t="s">
        <v>16</v>
      </c>
      <c r="F305" s="37">
        <f>IF(OR(D305="Darba diena",D305="Pārcelta darba diena"),IF(AND(E305="Jā",Grafiks!$N$3&gt;=7),Grafiks!$N$3-1,Grafiks!$N$3),0)</f>
      </c>
    </row>
    <row r="306" spans="1:6" x14ac:dyDescent="0.25">
      <c r="A306" s="35">
        <v>46327</v>
      </c>
      <c r="B306" s="36" t="s">
        <v>65</v>
      </c>
      <c r="C306" s="36" t="s">
        <v>16</v>
      </c>
      <c r="D306" s="36" t="s">
        <v>64</v>
      </c>
      <c r="E306" s="36" t="s">
        <v>16</v>
      </c>
      <c r="F306" s="37">
        <f>IF(OR(D306="Darba diena",D306="Pārcelta darba diena"),IF(AND(E306="Jā",Grafiks!$N$3&gt;=7),Grafiks!$N$3-1,Grafiks!$N$3),0)</f>
      </c>
    </row>
    <row r="307" spans="1:6" x14ac:dyDescent="0.25">
      <c r="A307" s="30">
        <v>46328</v>
      </c>
      <c r="B307" t="s">
        <v>66</v>
      </c>
      <c r="C307" t="s">
        <v>16</v>
      </c>
      <c r="D307" t="s">
        <v>67</v>
      </c>
      <c r="E307" t="s">
        <v>16</v>
      </c>
      <c r="F307" s="23">
        <f>IF(OR(D307="Darba diena",D307="Pārcelta darba diena"),IF(AND(E307="Jā",Grafiks!$N$3&gt;=7),Grafiks!$N$3-1,Grafiks!$N$3),0)</f>
      </c>
    </row>
    <row r="308" spans="1:6" x14ac:dyDescent="0.25">
      <c r="A308" s="30">
        <v>46329</v>
      </c>
      <c r="B308" t="s">
        <v>68</v>
      </c>
      <c r="C308" t="s">
        <v>16</v>
      </c>
      <c r="D308" t="s">
        <v>67</v>
      </c>
      <c r="E308" t="s">
        <v>16</v>
      </c>
      <c r="F308" s="23">
        <f>IF(OR(D308="Darba diena",D308="Pārcelta darba diena"),IF(AND(E308="Jā",Grafiks!$N$3&gt;=7),Grafiks!$N$3-1,Grafiks!$N$3),0)</f>
      </c>
    </row>
    <row r="309" spans="1:6" x14ac:dyDescent="0.25">
      <c r="A309" s="30">
        <v>46330</v>
      </c>
      <c r="B309" t="s">
        <v>69</v>
      </c>
      <c r="C309" t="s">
        <v>16</v>
      </c>
      <c r="D309" t="s">
        <v>67</v>
      </c>
      <c r="E309" t="s">
        <v>16</v>
      </c>
      <c r="F309" s="23">
        <f>IF(OR(D309="Darba diena",D309="Pārcelta darba diena"),IF(AND(E309="Jā",Grafiks!$N$3&gt;=7),Grafiks!$N$3-1,Grafiks!$N$3),0)</f>
      </c>
    </row>
    <row r="310" spans="1:6" x14ac:dyDescent="0.25">
      <c r="A310" s="30">
        <v>46331</v>
      </c>
      <c r="B310" t="s">
        <v>57</v>
      </c>
      <c r="C310" t="s">
        <v>16</v>
      </c>
      <c r="D310" t="s">
        <v>67</v>
      </c>
      <c r="E310" t="s">
        <v>16</v>
      </c>
      <c r="F310" s="23">
        <f>IF(OR(D310="Darba diena",D310="Pārcelta darba diena"),IF(AND(E310="Jā",Grafiks!$N$3&gt;=7),Grafiks!$N$3-1,Grafiks!$N$3),0)</f>
      </c>
    </row>
    <row r="311" spans="1:6" x14ac:dyDescent="0.25">
      <c r="A311" s="30">
        <v>46332</v>
      </c>
      <c r="B311" t="s">
        <v>60</v>
      </c>
      <c r="C311" t="s">
        <v>16</v>
      </c>
      <c r="D311" t="s">
        <v>67</v>
      </c>
      <c r="E311" t="s">
        <v>16</v>
      </c>
      <c r="F311" s="23">
        <f>IF(OR(D311="Darba diena",D311="Pārcelta darba diena"),IF(AND(E311="Jā",Grafiks!$N$3&gt;=7),Grafiks!$N$3-1,Grafiks!$N$3),0)</f>
      </c>
    </row>
    <row r="312" spans="1:6" x14ac:dyDescent="0.25">
      <c r="A312" s="35">
        <v>46333</v>
      </c>
      <c r="B312" s="36" t="s">
        <v>63</v>
      </c>
      <c r="C312" s="36" t="s">
        <v>16</v>
      </c>
      <c r="D312" s="36" t="s">
        <v>64</v>
      </c>
      <c r="E312" s="36" t="s">
        <v>16</v>
      </c>
      <c r="F312" s="37">
        <f>IF(OR(D312="Darba diena",D312="Pārcelta darba diena"),IF(AND(E312="Jā",Grafiks!$N$3&gt;=7),Grafiks!$N$3-1,Grafiks!$N$3),0)</f>
      </c>
    </row>
    <row r="313" spans="1:6" x14ac:dyDescent="0.25">
      <c r="A313" s="35">
        <v>46334</v>
      </c>
      <c r="B313" s="36" t="s">
        <v>65</v>
      </c>
      <c r="C313" s="36" t="s">
        <v>16</v>
      </c>
      <c r="D313" s="36" t="s">
        <v>64</v>
      </c>
      <c r="E313" s="36" t="s">
        <v>16</v>
      </c>
      <c r="F313" s="37">
        <f>IF(OR(D313="Darba diena",D313="Pārcelta darba diena"),IF(AND(E313="Jā",Grafiks!$N$3&gt;=7),Grafiks!$N$3-1,Grafiks!$N$3),0)</f>
      </c>
    </row>
    <row r="314" spans="1:6" x14ac:dyDescent="0.25">
      <c r="A314" s="30">
        <v>46335</v>
      </c>
      <c r="B314" t="s">
        <v>66</v>
      </c>
      <c r="C314" t="s">
        <v>16</v>
      </c>
      <c r="D314" t="s">
        <v>67</v>
      </c>
      <c r="E314" t="s">
        <v>16</v>
      </c>
      <c r="F314" s="23">
        <f>IF(OR(D314="Darba diena",D314="Pārcelta darba diena"),IF(AND(E314="Jā",Grafiks!$N$3&gt;=7),Grafiks!$N$3-1,Grafiks!$N$3),0)</f>
      </c>
    </row>
    <row r="315" spans="1:6" x14ac:dyDescent="0.25">
      <c r="A315" s="30">
        <v>46336</v>
      </c>
      <c r="B315" t="s">
        <v>68</v>
      </c>
      <c r="C315" t="s">
        <v>16</v>
      </c>
      <c r="D315" t="s">
        <v>67</v>
      </c>
      <c r="E315" t="s">
        <v>16</v>
      </c>
      <c r="F315" s="23">
        <f>IF(OR(D315="Darba diena",D315="Pārcelta darba diena"),IF(AND(E315="Jā",Grafiks!$N$3&gt;=7),Grafiks!$N$3-1,Grafiks!$N$3),0)</f>
      </c>
    </row>
    <row r="316" spans="1:6" x14ac:dyDescent="0.25">
      <c r="A316" s="30">
        <v>46337</v>
      </c>
      <c r="B316" t="s">
        <v>69</v>
      </c>
      <c r="C316" t="s">
        <v>16</v>
      </c>
      <c r="D316" t="s">
        <v>67</v>
      </c>
      <c r="E316" t="s">
        <v>16</v>
      </c>
      <c r="F316" s="23">
        <f>IF(OR(D316="Darba diena",D316="Pārcelta darba diena"),IF(AND(E316="Jā",Grafiks!$N$3&gt;=7),Grafiks!$N$3-1,Grafiks!$N$3),0)</f>
      </c>
    </row>
    <row r="317" spans="1:6" x14ac:dyDescent="0.25">
      <c r="A317" s="30">
        <v>46338</v>
      </c>
      <c r="B317" t="s">
        <v>57</v>
      </c>
      <c r="C317" t="s">
        <v>16</v>
      </c>
      <c r="D317" t="s">
        <v>67</v>
      </c>
      <c r="E317" t="s">
        <v>16</v>
      </c>
      <c r="F317" s="23">
        <f>IF(OR(D317="Darba diena",D317="Pārcelta darba diena"),IF(AND(E317="Jā",Grafiks!$N$3&gt;=7),Grafiks!$N$3-1,Grafiks!$N$3),0)</f>
      </c>
    </row>
    <row r="318" spans="1:6" x14ac:dyDescent="0.25">
      <c r="A318" s="30">
        <v>46339</v>
      </c>
      <c r="B318" t="s">
        <v>60</v>
      </c>
      <c r="C318" t="s">
        <v>16</v>
      </c>
      <c r="D318" t="s">
        <v>67</v>
      </c>
      <c r="E318" t="s">
        <v>16</v>
      </c>
      <c r="F318" s="23">
        <f>IF(OR(D318="Darba diena",D318="Pārcelta darba diena"),IF(AND(E318="Jā",Grafiks!$N$3&gt;=7),Grafiks!$N$3-1,Grafiks!$N$3),0)</f>
      </c>
    </row>
    <row r="319" spans="1:6" x14ac:dyDescent="0.25">
      <c r="A319" s="35">
        <v>46340</v>
      </c>
      <c r="B319" s="36" t="s">
        <v>63</v>
      </c>
      <c r="C319" s="36" t="s">
        <v>16</v>
      </c>
      <c r="D319" s="36" t="s">
        <v>64</v>
      </c>
      <c r="E319" s="36" t="s">
        <v>16</v>
      </c>
      <c r="F319" s="37">
        <f>IF(OR(D319="Darba diena",D319="Pārcelta darba diena"),IF(AND(E319="Jā",Grafiks!$N$3&gt;=7),Grafiks!$N$3-1,Grafiks!$N$3),0)</f>
      </c>
    </row>
    <row r="320" spans="1:6" x14ac:dyDescent="0.25">
      <c r="A320" s="35">
        <v>46341</v>
      </c>
      <c r="B320" s="36" t="s">
        <v>65</v>
      </c>
      <c r="C320" s="36" t="s">
        <v>16</v>
      </c>
      <c r="D320" s="36" t="s">
        <v>64</v>
      </c>
      <c r="E320" s="36" t="s">
        <v>16</v>
      </c>
      <c r="F320" s="37">
        <f>IF(OR(D320="Darba diena",D320="Pārcelta darba diena"),IF(AND(E320="Jā",Grafiks!$N$3&gt;=7),Grafiks!$N$3-1,Grafiks!$N$3),0)</f>
      </c>
    </row>
    <row r="321" spans="1:6" x14ac:dyDescent="0.25">
      <c r="A321" s="30">
        <v>46342</v>
      </c>
      <c r="B321" t="s">
        <v>66</v>
      </c>
      <c r="C321" t="s">
        <v>16</v>
      </c>
      <c r="D321" t="s">
        <v>67</v>
      </c>
      <c r="E321" t="s">
        <v>16</v>
      </c>
      <c r="F321" s="23">
        <f>IF(OR(D321="Darba diena",D321="Pārcelta darba diena"),IF(AND(E321="Jā",Grafiks!$N$3&gt;=7),Grafiks!$N$3-1,Grafiks!$N$3),0)</f>
      </c>
    </row>
    <row r="322" spans="1:6" x14ac:dyDescent="0.25">
      <c r="A322" s="30">
        <v>46343</v>
      </c>
      <c r="B322" t="s">
        <v>68</v>
      </c>
      <c r="C322" t="s">
        <v>16</v>
      </c>
      <c r="D322" t="s">
        <v>67</v>
      </c>
      <c r="E322" t="s">
        <v>72</v>
      </c>
      <c r="F322" s="23">
        <f>IF(OR(D322="Darba diena",D322="Pārcelta darba diena"),IF(AND(E322="Jā",Grafiks!$N$3&gt;=7),Grafiks!$N$3-1,Grafiks!$N$3),0)</f>
      </c>
    </row>
    <row r="323" spans="1:6" x14ac:dyDescent="0.25">
      <c r="A323" s="32">
        <v>46344</v>
      </c>
      <c r="B323" s="33" t="s">
        <v>69</v>
      </c>
      <c r="C323" s="33" t="s">
        <v>82</v>
      </c>
      <c r="D323" s="33" t="s">
        <v>59</v>
      </c>
      <c r="E323" s="33" t="s">
        <v>16</v>
      </c>
      <c r="F323" s="34">
        <f>IF(OR(D323="Darba diena",D323="Pārcelta darba diena"),IF(AND(E323="Jā",Grafiks!$N$3&gt;=7),Grafiks!$N$3-1,Grafiks!$N$3),0)</f>
      </c>
    </row>
    <row r="324" spans="1:6" x14ac:dyDescent="0.25">
      <c r="A324" s="30">
        <v>46345</v>
      </c>
      <c r="B324" t="s">
        <v>57</v>
      </c>
      <c r="C324" t="s">
        <v>16</v>
      </c>
      <c r="D324" t="s">
        <v>67</v>
      </c>
      <c r="E324" t="s">
        <v>16</v>
      </c>
      <c r="F324" s="23">
        <f>IF(OR(D324="Darba diena",D324="Pārcelta darba diena"),IF(AND(E324="Jā",Grafiks!$N$3&gt;=7),Grafiks!$N$3-1,Grafiks!$N$3),0)</f>
      </c>
    </row>
    <row r="325" spans="1:6" x14ac:dyDescent="0.25">
      <c r="A325" s="30">
        <v>46346</v>
      </c>
      <c r="B325" t="s">
        <v>60</v>
      </c>
      <c r="C325" t="s">
        <v>16</v>
      </c>
      <c r="D325" t="s">
        <v>67</v>
      </c>
      <c r="E325" t="s">
        <v>16</v>
      </c>
      <c r="F325" s="23">
        <f>IF(OR(D325="Darba diena",D325="Pārcelta darba diena"),IF(AND(E325="Jā",Grafiks!$N$3&gt;=7),Grafiks!$N$3-1,Grafiks!$N$3),0)</f>
      </c>
    </row>
    <row r="326" spans="1:6" x14ac:dyDescent="0.25">
      <c r="A326" s="35">
        <v>46347</v>
      </c>
      <c r="B326" s="36" t="s">
        <v>63</v>
      </c>
      <c r="C326" s="36" t="s">
        <v>16</v>
      </c>
      <c r="D326" s="36" t="s">
        <v>64</v>
      </c>
      <c r="E326" s="36" t="s">
        <v>16</v>
      </c>
      <c r="F326" s="37">
        <f>IF(OR(D326="Darba diena",D326="Pārcelta darba diena"),IF(AND(E326="Jā",Grafiks!$N$3&gt;=7),Grafiks!$N$3-1,Grafiks!$N$3),0)</f>
      </c>
    </row>
    <row r="327" spans="1:6" x14ac:dyDescent="0.25">
      <c r="A327" s="35">
        <v>46348</v>
      </c>
      <c r="B327" s="36" t="s">
        <v>65</v>
      </c>
      <c r="C327" s="36" t="s">
        <v>16</v>
      </c>
      <c r="D327" s="36" t="s">
        <v>64</v>
      </c>
      <c r="E327" s="36" t="s">
        <v>16</v>
      </c>
      <c r="F327" s="37">
        <f>IF(OR(D327="Darba diena",D327="Pārcelta darba diena"),IF(AND(E327="Jā",Grafiks!$N$3&gt;=7),Grafiks!$N$3-1,Grafiks!$N$3),0)</f>
      </c>
    </row>
    <row r="328" spans="1:6" x14ac:dyDescent="0.25">
      <c r="A328" s="30">
        <v>46349</v>
      </c>
      <c r="B328" t="s">
        <v>66</v>
      </c>
      <c r="C328" t="s">
        <v>16</v>
      </c>
      <c r="D328" t="s">
        <v>67</v>
      </c>
      <c r="E328" t="s">
        <v>16</v>
      </c>
      <c r="F328" s="23">
        <f>IF(OR(D328="Darba diena",D328="Pārcelta darba diena"),IF(AND(E328="Jā",Grafiks!$N$3&gt;=7),Grafiks!$N$3-1,Grafiks!$N$3),0)</f>
      </c>
    </row>
    <row r="329" spans="1:6" x14ac:dyDescent="0.25">
      <c r="A329" s="30">
        <v>46350</v>
      </c>
      <c r="B329" t="s">
        <v>68</v>
      </c>
      <c r="C329" t="s">
        <v>16</v>
      </c>
      <c r="D329" t="s">
        <v>67</v>
      </c>
      <c r="E329" t="s">
        <v>16</v>
      </c>
      <c r="F329" s="23">
        <f>IF(OR(D329="Darba diena",D329="Pārcelta darba diena"),IF(AND(E329="Jā",Grafiks!$N$3&gt;=7),Grafiks!$N$3-1,Grafiks!$N$3),0)</f>
      </c>
    </row>
    <row r="330" spans="1:6" x14ac:dyDescent="0.25">
      <c r="A330" s="30">
        <v>46351</v>
      </c>
      <c r="B330" t="s">
        <v>69</v>
      </c>
      <c r="C330" t="s">
        <v>16</v>
      </c>
      <c r="D330" t="s">
        <v>67</v>
      </c>
      <c r="E330" t="s">
        <v>16</v>
      </c>
      <c r="F330" s="23">
        <f>IF(OR(D330="Darba diena",D330="Pārcelta darba diena"),IF(AND(E330="Jā",Grafiks!$N$3&gt;=7),Grafiks!$N$3-1,Grafiks!$N$3),0)</f>
      </c>
    </row>
    <row r="331" spans="1:6" x14ac:dyDescent="0.25">
      <c r="A331" s="30">
        <v>46352</v>
      </c>
      <c r="B331" t="s">
        <v>57</v>
      </c>
      <c r="C331" t="s">
        <v>16</v>
      </c>
      <c r="D331" t="s">
        <v>67</v>
      </c>
      <c r="E331" t="s">
        <v>16</v>
      </c>
      <c r="F331" s="23">
        <f>IF(OR(D331="Darba diena",D331="Pārcelta darba diena"),IF(AND(E331="Jā",Grafiks!$N$3&gt;=7),Grafiks!$N$3-1,Grafiks!$N$3),0)</f>
      </c>
    </row>
    <row r="332" spans="1:6" x14ac:dyDescent="0.25">
      <c r="A332" s="30">
        <v>46353</v>
      </c>
      <c r="B332" t="s">
        <v>60</v>
      </c>
      <c r="C332" t="s">
        <v>16</v>
      </c>
      <c r="D332" t="s">
        <v>67</v>
      </c>
      <c r="E332" t="s">
        <v>16</v>
      </c>
      <c r="F332" s="23">
        <f>IF(OR(D332="Darba diena",D332="Pārcelta darba diena"),IF(AND(E332="Jā",Grafiks!$N$3&gt;=7),Grafiks!$N$3-1,Grafiks!$N$3),0)</f>
      </c>
    </row>
    <row r="333" spans="1:6" x14ac:dyDescent="0.25">
      <c r="A333" s="35">
        <v>46354</v>
      </c>
      <c r="B333" s="36" t="s">
        <v>63</v>
      </c>
      <c r="C333" s="36" t="s">
        <v>16</v>
      </c>
      <c r="D333" s="36" t="s">
        <v>64</v>
      </c>
      <c r="E333" s="36" t="s">
        <v>16</v>
      </c>
      <c r="F333" s="37">
        <f>IF(OR(D333="Darba diena",D333="Pārcelta darba diena"),IF(AND(E333="Jā",Grafiks!$N$3&gt;=7),Grafiks!$N$3-1,Grafiks!$N$3),0)</f>
      </c>
    </row>
    <row r="334" spans="1:6" x14ac:dyDescent="0.25">
      <c r="A334" s="35">
        <v>46355</v>
      </c>
      <c r="B334" s="36" t="s">
        <v>65</v>
      </c>
      <c r="C334" s="36" t="s">
        <v>16</v>
      </c>
      <c r="D334" s="36" t="s">
        <v>64</v>
      </c>
      <c r="E334" s="36" t="s">
        <v>16</v>
      </c>
      <c r="F334" s="37">
        <f>IF(OR(D334="Darba diena",D334="Pārcelta darba diena"),IF(AND(E334="Jā",Grafiks!$N$3&gt;=7),Grafiks!$N$3-1,Grafiks!$N$3),0)</f>
      </c>
    </row>
    <row r="335" spans="1:6" x14ac:dyDescent="0.25">
      <c r="A335" s="30">
        <v>46356</v>
      </c>
      <c r="B335" t="s">
        <v>66</v>
      </c>
      <c r="C335" t="s">
        <v>16</v>
      </c>
      <c r="D335" t="s">
        <v>67</v>
      </c>
      <c r="E335" t="s">
        <v>16</v>
      </c>
      <c r="F335" s="23">
        <f>IF(OR(D335="Darba diena",D335="Pārcelta darba diena"),IF(AND(E335="Jā",Grafiks!$N$3&gt;=7),Grafiks!$N$3-1,Grafiks!$N$3),0)</f>
      </c>
    </row>
    <row r="336" spans="1:6" x14ac:dyDescent="0.25">
      <c r="A336" s="30">
        <v>46357</v>
      </c>
      <c r="B336" t="s">
        <v>68</v>
      </c>
      <c r="C336" t="s">
        <v>16</v>
      </c>
      <c r="D336" t="s">
        <v>67</v>
      </c>
      <c r="E336" t="s">
        <v>16</v>
      </c>
      <c r="F336" s="23">
        <f>IF(OR(D336="Darba diena",D336="Pārcelta darba diena"),IF(AND(E336="Jā",Grafiks!$N$3&gt;=7),Grafiks!$N$3-1,Grafiks!$N$3),0)</f>
      </c>
    </row>
    <row r="337" spans="1:6" x14ac:dyDescent="0.25">
      <c r="A337" s="30">
        <v>46358</v>
      </c>
      <c r="B337" t="s">
        <v>69</v>
      </c>
      <c r="C337" t="s">
        <v>16</v>
      </c>
      <c r="D337" t="s">
        <v>67</v>
      </c>
      <c r="E337" t="s">
        <v>16</v>
      </c>
      <c r="F337" s="23">
        <f>IF(OR(D337="Darba diena",D337="Pārcelta darba diena"),IF(AND(E337="Jā",Grafiks!$N$3&gt;=7),Grafiks!$N$3-1,Grafiks!$N$3),0)</f>
      </c>
    </row>
    <row r="338" spans="1:6" x14ac:dyDescent="0.25">
      <c r="A338" s="30">
        <v>46359</v>
      </c>
      <c r="B338" t="s">
        <v>57</v>
      </c>
      <c r="C338" t="s">
        <v>16</v>
      </c>
      <c r="D338" t="s">
        <v>67</v>
      </c>
      <c r="E338" t="s">
        <v>16</v>
      </c>
      <c r="F338" s="23">
        <f>IF(OR(D338="Darba diena",D338="Pārcelta darba diena"),IF(AND(E338="Jā",Grafiks!$N$3&gt;=7),Grafiks!$N$3-1,Grafiks!$N$3),0)</f>
      </c>
    </row>
    <row r="339" spans="1:6" x14ac:dyDescent="0.25">
      <c r="A339" s="30">
        <v>46360</v>
      </c>
      <c r="B339" t="s">
        <v>60</v>
      </c>
      <c r="C339" t="s">
        <v>16</v>
      </c>
      <c r="D339" t="s">
        <v>67</v>
      </c>
      <c r="E339" t="s">
        <v>16</v>
      </c>
      <c r="F339" s="23">
        <f>IF(OR(D339="Darba diena",D339="Pārcelta darba diena"),IF(AND(E339="Jā",Grafiks!$N$3&gt;=7),Grafiks!$N$3-1,Grafiks!$N$3),0)</f>
      </c>
    </row>
    <row r="340" spans="1:6" x14ac:dyDescent="0.25">
      <c r="A340" s="35">
        <v>46361</v>
      </c>
      <c r="B340" s="36" t="s">
        <v>63</v>
      </c>
      <c r="C340" s="36" t="s">
        <v>16</v>
      </c>
      <c r="D340" s="36" t="s">
        <v>64</v>
      </c>
      <c r="E340" s="36" t="s">
        <v>16</v>
      </c>
      <c r="F340" s="37">
        <f>IF(OR(D340="Darba diena",D340="Pārcelta darba diena"),IF(AND(E340="Jā",Grafiks!$N$3&gt;=7),Grafiks!$N$3-1,Grafiks!$N$3),0)</f>
      </c>
    </row>
    <row r="341" spans="1:6" x14ac:dyDescent="0.25">
      <c r="A341" s="35">
        <v>46362</v>
      </c>
      <c r="B341" s="36" t="s">
        <v>65</v>
      </c>
      <c r="C341" s="36" t="s">
        <v>16</v>
      </c>
      <c r="D341" s="36" t="s">
        <v>64</v>
      </c>
      <c r="E341" s="36" t="s">
        <v>16</v>
      </c>
      <c r="F341" s="37">
        <f>IF(OR(D341="Darba diena",D341="Pārcelta darba diena"),IF(AND(E341="Jā",Grafiks!$N$3&gt;=7),Grafiks!$N$3-1,Grafiks!$N$3),0)</f>
      </c>
    </row>
    <row r="342" spans="1:6" x14ac:dyDescent="0.25">
      <c r="A342" s="30">
        <v>46363</v>
      </c>
      <c r="B342" t="s">
        <v>66</v>
      </c>
      <c r="C342" t="s">
        <v>16</v>
      </c>
      <c r="D342" t="s">
        <v>67</v>
      </c>
      <c r="E342" t="s">
        <v>16</v>
      </c>
      <c r="F342" s="23">
        <f>IF(OR(D342="Darba diena",D342="Pārcelta darba diena"),IF(AND(E342="Jā",Grafiks!$N$3&gt;=7),Grafiks!$N$3-1,Grafiks!$N$3),0)</f>
      </c>
    </row>
    <row r="343" spans="1:6" x14ac:dyDescent="0.25">
      <c r="A343" s="30">
        <v>46364</v>
      </c>
      <c r="B343" t="s">
        <v>68</v>
      </c>
      <c r="C343" t="s">
        <v>16</v>
      </c>
      <c r="D343" t="s">
        <v>67</v>
      </c>
      <c r="E343" t="s">
        <v>16</v>
      </c>
      <c r="F343" s="23">
        <f>IF(OR(D343="Darba diena",D343="Pārcelta darba diena"),IF(AND(E343="Jā",Grafiks!$N$3&gt;=7),Grafiks!$N$3-1,Grafiks!$N$3),0)</f>
      </c>
    </row>
    <row r="344" spans="1:6" x14ac:dyDescent="0.25">
      <c r="A344" s="30">
        <v>46365</v>
      </c>
      <c r="B344" t="s">
        <v>69</v>
      </c>
      <c r="C344" t="s">
        <v>16</v>
      </c>
      <c r="D344" t="s">
        <v>67</v>
      </c>
      <c r="E344" t="s">
        <v>16</v>
      </c>
      <c r="F344" s="23">
        <f>IF(OR(D344="Darba diena",D344="Pārcelta darba diena"),IF(AND(E344="Jā",Grafiks!$N$3&gt;=7),Grafiks!$N$3-1,Grafiks!$N$3),0)</f>
      </c>
    </row>
    <row r="345" spans="1:6" x14ac:dyDescent="0.25">
      <c r="A345" s="30">
        <v>46366</v>
      </c>
      <c r="B345" t="s">
        <v>57</v>
      </c>
      <c r="C345" t="s">
        <v>16</v>
      </c>
      <c r="D345" t="s">
        <v>67</v>
      </c>
      <c r="E345" t="s">
        <v>16</v>
      </c>
      <c r="F345" s="23">
        <f>IF(OR(D345="Darba diena",D345="Pārcelta darba diena"),IF(AND(E345="Jā",Grafiks!$N$3&gt;=7),Grafiks!$N$3-1,Grafiks!$N$3),0)</f>
      </c>
    </row>
    <row r="346" spans="1:6" x14ac:dyDescent="0.25">
      <c r="A346" s="30">
        <v>46367</v>
      </c>
      <c r="B346" t="s">
        <v>60</v>
      </c>
      <c r="C346" t="s">
        <v>16</v>
      </c>
      <c r="D346" t="s">
        <v>67</v>
      </c>
      <c r="E346" t="s">
        <v>16</v>
      </c>
      <c r="F346" s="23">
        <f>IF(OR(D346="Darba diena",D346="Pārcelta darba diena"),IF(AND(E346="Jā",Grafiks!$N$3&gt;=7),Grafiks!$N$3-1,Grafiks!$N$3),0)</f>
      </c>
    </row>
    <row r="347" spans="1:6" x14ac:dyDescent="0.25">
      <c r="A347" s="35">
        <v>46368</v>
      </c>
      <c r="B347" s="36" t="s">
        <v>63</v>
      </c>
      <c r="C347" s="36" t="s">
        <v>16</v>
      </c>
      <c r="D347" s="36" t="s">
        <v>64</v>
      </c>
      <c r="E347" s="36" t="s">
        <v>16</v>
      </c>
      <c r="F347" s="37">
        <f>IF(OR(D347="Darba diena",D347="Pārcelta darba diena"),IF(AND(E347="Jā",Grafiks!$N$3&gt;=7),Grafiks!$N$3-1,Grafiks!$N$3),0)</f>
      </c>
    </row>
    <row r="348" spans="1:6" x14ac:dyDescent="0.25">
      <c r="A348" s="35">
        <v>46369</v>
      </c>
      <c r="B348" s="36" t="s">
        <v>65</v>
      </c>
      <c r="C348" s="36" t="s">
        <v>16</v>
      </c>
      <c r="D348" s="36" t="s">
        <v>64</v>
      </c>
      <c r="E348" s="36" t="s">
        <v>16</v>
      </c>
      <c r="F348" s="37">
        <f>IF(OR(D348="Darba diena",D348="Pārcelta darba diena"),IF(AND(E348="Jā",Grafiks!$N$3&gt;=7),Grafiks!$N$3-1,Grafiks!$N$3),0)</f>
      </c>
    </row>
    <row r="349" spans="1:6" x14ac:dyDescent="0.25">
      <c r="A349" s="30">
        <v>46370</v>
      </c>
      <c r="B349" t="s">
        <v>66</v>
      </c>
      <c r="C349" t="s">
        <v>16</v>
      </c>
      <c r="D349" t="s">
        <v>67</v>
      </c>
      <c r="E349" t="s">
        <v>16</v>
      </c>
      <c r="F349" s="23">
        <f>IF(OR(D349="Darba diena",D349="Pārcelta darba diena"),IF(AND(E349="Jā",Grafiks!$N$3&gt;=7),Grafiks!$N$3-1,Grafiks!$N$3),0)</f>
      </c>
    </row>
    <row r="350" spans="1:6" x14ac:dyDescent="0.25">
      <c r="A350" s="30">
        <v>46371</v>
      </c>
      <c r="B350" t="s">
        <v>68</v>
      </c>
      <c r="C350" t="s">
        <v>16</v>
      </c>
      <c r="D350" t="s">
        <v>67</v>
      </c>
      <c r="E350" t="s">
        <v>16</v>
      </c>
      <c r="F350" s="23">
        <f>IF(OR(D350="Darba diena",D350="Pārcelta darba diena"),IF(AND(E350="Jā",Grafiks!$N$3&gt;=7),Grafiks!$N$3-1,Grafiks!$N$3),0)</f>
      </c>
    </row>
    <row r="351" spans="1:6" x14ac:dyDescent="0.25">
      <c r="A351" s="30">
        <v>46372</v>
      </c>
      <c r="B351" t="s">
        <v>69</v>
      </c>
      <c r="C351" t="s">
        <v>16</v>
      </c>
      <c r="D351" t="s">
        <v>67</v>
      </c>
      <c r="E351" t="s">
        <v>16</v>
      </c>
      <c r="F351" s="23">
        <f>IF(OR(D351="Darba diena",D351="Pārcelta darba diena"),IF(AND(E351="Jā",Grafiks!$N$3&gt;=7),Grafiks!$N$3-1,Grafiks!$N$3),0)</f>
      </c>
    </row>
    <row r="352" spans="1:6" x14ac:dyDescent="0.25">
      <c r="A352" s="30">
        <v>46373</v>
      </c>
      <c r="B352" t="s">
        <v>57</v>
      </c>
      <c r="C352" t="s">
        <v>16</v>
      </c>
      <c r="D352" t="s">
        <v>67</v>
      </c>
      <c r="E352" t="s">
        <v>16</v>
      </c>
      <c r="F352" s="23">
        <f>IF(OR(D352="Darba diena",D352="Pārcelta darba diena"),IF(AND(E352="Jā",Grafiks!$N$3&gt;=7),Grafiks!$N$3-1,Grafiks!$N$3),0)</f>
      </c>
    </row>
    <row r="353" spans="1:6" x14ac:dyDescent="0.25">
      <c r="A353" s="30">
        <v>46374</v>
      </c>
      <c r="B353" t="s">
        <v>60</v>
      </c>
      <c r="C353" t="s">
        <v>16</v>
      </c>
      <c r="D353" t="s">
        <v>67</v>
      </c>
      <c r="E353" t="s">
        <v>16</v>
      </c>
      <c r="F353" s="23">
        <f>IF(OR(D353="Darba diena",D353="Pārcelta darba diena"),IF(AND(E353="Jā",Grafiks!$N$3&gt;=7),Grafiks!$N$3-1,Grafiks!$N$3),0)</f>
      </c>
    </row>
    <row r="354" spans="1:6" x14ac:dyDescent="0.25">
      <c r="A354" s="35">
        <v>46375</v>
      </c>
      <c r="B354" s="36" t="s">
        <v>63</v>
      </c>
      <c r="C354" s="36" t="s">
        <v>16</v>
      </c>
      <c r="D354" s="36" t="s">
        <v>64</v>
      </c>
      <c r="E354" s="36" t="s">
        <v>16</v>
      </c>
      <c r="F354" s="37">
        <f>IF(OR(D354="Darba diena",D354="Pārcelta darba diena"),IF(AND(E354="Jā",Grafiks!$N$3&gt;=7),Grafiks!$N$3-1,Grafiks!$N$3),0)</f>
      </c>
    </row>
    <row r="355" spans="1:6" x14ac:dyDescent="0.25">
      <c r="A355" s="35">
        <v>46376</v>
      </c>
      <c r="B355" s="36" t="s">
        <v>65</v>
      </c>
      <c r="C355" s="36" t="s">
        <v>16</v>
      </c>
      <c r="D355" s="36" t="s">
        <v>64</v>
      </c>
      <c r="E355" s="36" t="s">
        <v>16</v>
      </c>
      <c r="F355" s="37">
        <f>IF(OR(D355="Darba diena",D355="Pārcelta darba diena"),IF(AND(E355="Jā",Grafiks!$N$3&gt;=7),Grafiks!$N$3-1,Grafiks!$N$3),0)</f>
      </c>
    </row>
    <row r="356" spans="1:6" x14ac:dyDescent="0.25">
      <c r="A356" s="30">
        <v>46377</v>
      </c>
      <c r="B356" t="s">
        <v>66</v>
      </c>
      <c r="C356" t="s">
        <v>16</v>
      </c>
      <c r="D356" t="s">
        <v>67</v>
      </c>
      <c r="E356" t="s">
        <v>16</v>
      </c>
      <c r="F356" s="23">
        <f>IF(OR(D356="Darba diena",D356="Pārcelta darba diena"),IF(AND(E356="Jā",Grafiks!$N$3&gt;=7),Grafiks!$N$3-1,Grafiks!$N$3),0)</f>
      </c>
    </row>
    <row r="357" spans="1:6" x14ac:dyDescent="0.25">
      <c r="A357" s="30">
        <v>46378</v>
      </c>
      <c r="B357" t="s">
        <v>68</v>
      </c>
      <c r="C357" t="s">
        <v>16</v>
      </c>
      <c r="D357" t="s">
        <v>67</v>
      </c>
      <c r="E357" t="s">
        <v>16</v>
      </c>
      <c r="F357" s="23">
        <f>IF(OR(D357="Darba diena",D357="Pārcelta darba diena"),IF(AND(E357="Jā",Grafiks!$N$3&gt;=7),Grafiks!$N$3-1,Grafiks!$N$3),0)</f>
      </c>
    </row>
    <row r="358" spans="1:6" x14ac:dyDescent="0.25">
      <c r="A358" s="30">
        <v>46379</v>
      </c>
      <c r="B358" t="s">
        <v>69</v>
      </c>
      <c r="C358" t="s">
        <v>16</v>
      </c>
      <c r="D358" t="s">
        <v>67</v>
      </c>
      <c r="E358" t="s">
        <v>72</v>
      </c>
      <c r="F358" s="23">
        <f>IF(OR(D358="Darba diena",D358="Pārcelta darba diena"),IF(AND(E358="Jā",Grafiks!$N$3&gt;=7),Grafiks!$N$3-1,Grafiks!$N$3),0)</f>
      </c>
    </row>
    <row r="359" spans="1:6" x14ac:dyDescent="0.25">
      <c r="A359" s="32">
        <v>46380</v>
      </c>
      <c r="B359" s="33" t="s">
        <v>57</v>
      </c>
      <c r="C359" s="33" t="s">
        <v>83</v>
      </c>
      <c r="D359" s="33" t="s">
        <v>59</v>
      </c>
      <c r="E359" s="33" t="s">
        <v>16</v>
      </c>
      <c r="F359" s="34">
        <f>IF(OR(D359="Darba diena",D359="Pārcelta darba diena"),IF(AND(E359="Jā",Grafiks!$N$3&gt;=7),Grafiks!$N$3-1,Grafiks!$N$3),0)</f>
      </c>
    </row>
    <row r="360" spans="1:6" x14ac:dyDescent="0.25">
      <c r="A360" s="32">
        <v>46381</v>
      </c>
      <c r="B360" s="33" t="s">
        <v>60</v>
      </c>
      <c r="C360" s="33" t="s">
        <v>84</v>
      </c>
      <c r="D360" s="33" t="s">
        <v>59</v>
      </c>
      <c r="E360" s="33" t="s">
        <v>16</v>
      </c>
      <c r="F360" s="34">
        <f>IF(OR(D360="Darba diena",D360="Pārcelta darba diena"),IF(AND(E360="Jā",Grafiks!$N$3&gt;=7),Grafiks!$N$3-1,Grafiks!$N$3),0)</f>
      </c>
    </row>
    <row r="361" spans="1:6" x14ac:dyDescent="0.25">
      <c r="A361" s="32">
        <v>46382</v>
      </c>
      <c r="B361" s="33" t="s">
        <v>63</v>
      </c>
      <c r="C361" s="33" t="s">
        <v>85</v>
      </c>
      <c r="D361" s="33" t="s">
        <v>59</v>
      </c>
      <c r="E361" s="33" t="s">
        <v>16</v>
      </c>
      <c r="F361" s="34">
        <f>IF(OR(D361="Darba diena",D361="Pārcelta darba diena"),IF(AND(E361="Jā",Grafiks!$N$3&gt;=7),Grafiks!$N$3-1,Grafiks!$N$3),0)</f>
      </c>
    </row>
    <row r="362" spans="1:6" x14ac:dyDescent="0.25">
      <c r="A362" s="35">
        <v>46383</v>
      </c>
      <c r="B362" s="36" t="s">
        <v>65</v>
      </c>
      <c r="C362" s="36" t="s">
        <v>16</v>
      </c>
      <c r="D362" s="36" t="s">
        <v>64</v>
      </c>
      <c r="E362" s="36" t="s">
        <v>16</v>
      </c>
      <c r="F362" s="37">
        <f>IF(OR(D362="Darba diena",D362="Pārcelta darba diena"),IF(AND(E362="Jā",Grafiks!$N$3&gt;=7),Grafiks!$N$3-1,Grafiks!$N$3),0)</f>
      </c>
    </row>
    <row r="363" spans="1:6" x14ac:dyDescent="0.25">
      <c r="A363" s="30">
        <v>46384</v>
      </c>
      <c r="B363" t="s">
        <v>66</v>
      </c>
      <c r="C363" t="s">
        <v>16</v>
      </c>
      <c r="D363" t="s">
        <v>67</v>
      </c>
      <c r="E363" t="s">
        <v>16</v>
      </c>
      <c r="F363" s="23">
        <f>IF(OR(D363="Darba diena",D363="Pārcelta darba diena"),IF(AND(E363="Jā",Grafiks!$N$3&gt;=7),Grafiks!$N$3-1,Grafiks!$N$3),0)</f>
      </c>
    </row>
    <row r="364" spans="1:6" x14ac:dyDescent="0.25">
      <c r="A364" s="30">
        <v>46385</v>
      </c>
      <c r="B364" t="s">
        <v>68</v>
      </c>
      <c r="C364" t="s">
        <v>16</v>
      </c>
      <c r="D364" t="s">
        <v>67</v>
      </c>
      <c r="E364" t="s">
        <v>16</v>
      </c>
      <c r="F364" s="23">
        <f>IF(OR(D364="Darba diena",D364="Pārcelta darba diena"),IF(AND(E364="Jā",Grafiks!$N$3&gt;=7),Grafiks!$N$3-1,Grafiks!$N$3),0)</f>
      </c>
    </row>
    <row r="365" spans="1:6" x14ac:dyDescent="0.25">
      <c r="A365" s="30">
        <v>46386</v>
      </c>
      <c r="B365" t="s">
        <v>69</v>
      </c>
      <c r="C365" t="s">
        <v>16</v>
      </c>
      <c r="D365" t="s">
        <v>67</v>
      </c>
      <c r="E365" t="s">
        <v>72</v>
      </c>
      <c r="F365" s="23">
        <f>IF(OR(D365="Darba diena",D365="Pārcelta darba diena"),IF(AND(E365="Jā",Grafiks!$N$3&gt;=7),Grafiks!$N$3-1,Grafiks!$N$3),0)</f>
      </c>
    </row>
    <row r="366" spans="1:6" x14ac:dyDescent="0.25">
      <c r="A366" s="32">
        <v>46387</v>
      </c>
      <c r="B366" s="33" t="s">
        <v>57</v>
      </c>
      <c r="C366" s="33" t="s">
        <v>86</v>
      </c>
      <c r="D366" s="33" t="s">
        <v>59</v>
      </c>
      <c r="E366" s="33" t="s">
        <v>16</v>
      </c>
      <c r="F366" s="34">
        <f>IF(OR(D366="Darba diena",D366="Pārcelta darba diena"),IF(AND(E366="Jā",Grafiks!$N$3&gt;=7),Grafiks!$N$3-1,Grafiks!$N$3),0)</f>
      </c>
    </row>
    <row r="367" spans="1:6" x14ac:dyDescent="0.25">
      <c r="A367" s="32">
        <v>46388</v>
      </c>
      <c r="B367" s="33" t="s">
        <v>60</v>
      </c>
      <c r="C367" s="33" t="s">
        <v>58</v>
      </c>
      <c r="D367" s="33" t="s">
        <v>59</v>
      </c>
      <c r="E367" s="33" t="s">
        <v>16</v>
      </c>
      <c r="F367" s="34">
        <f>IF(OR(D367="Darba diena",D367="Pārcelta darba diena"),IF(AND(E367="Jā",Grafiks!$N$3&gt;=7),Grafiks!$N$3-1,Grafiks!$N$3),0)</f>
      </c>
    </row>
    <row r="368" spans="1:6" x14ac:dyDescent="0.25">
      <c r="A368" s="35">
        <v>46389</v>
      </c>
      <c r="B368" s="36" t="s">
        <v>63</v>
      </c>
      <c r="C368" s="36" t="s">
        <v>16</v>
      </c>
      <c r="D368" s="36" t="s">
        <v>64</v>
      </c>
      <c r="E368" s="36" t="s">
        <v>16</v>
      </c>
      <c r="F368" s="37">
        <f>IF(OR(D368="Darba diena",D368="Pārcelta darba diena"),IF(AND(E368="Jā",Grafiks!$N$3&gt;=7),Grafiks!$N$3-1,Grafiks!$N$3),0)</f>
      </c>
    </row>
    <row r="369" spans="1:6" x14ac:dyDescent="0.25">
      <c r="A369" s="35">
        <v>46390</v>
      </c>
      <c r="B369" s="36" t="s">
        <v>65</v>
      </c>
      <c r="C369" s="36" t="s">
        <v>16</v>
      </c>
      <c r="D369" s="36" t="s">
        <v>64</v>
      </c>
      <c r="E369" s="36" t="s">
        <v>16</v>
      </c>
      <c r="F369" s="37">
        <f>IF(OR(D369="Darba diena",D369="Pārcelta darba diena"),IF(AND(E369="Jā",Grafiks!$N$3&gt;=7),Grafiks!$N$3-1,Grafiks!$N$3),0)</f>
      </c>
    </row>
    <row r="370" spans="1:6" x14ac:dyDescent="0.25">
      <c r="A370" s="30">
        <v>46391</v>
      </c>
      <c r="B370" t="s">
        <v>66</v>
      </c>
      <c r="C370" t="s">
        <v>16</v>
      </c>
      <c r="D370" t="s">
        <v>67</v>
      </c>
      <c r="E370" t="s">
        <v>16</v>
      </c>
      <c r="F370" s="23">
        <f>IF(OR(D370="Darba diena",D370="Pārcelta darba diena"),IF(AND(E370="Jā",Grafiks!$N$3&gt;=7),Grafiks!$N$3-1,Grafiks!$N$3),0)</f>
      </c>
    </row>
    <row r="371" spans="1:6" x14ac:dyDescent="0.25">
      <c r="A371" s="30">
        <v>46392</v>
      </c>
      <c r="B371" t="s">
        <v>68</v>
      </c>
      <c r="C371" t="s">
        <v>16</v>
      </c>
      <c r="D371" t="s">
        <v>67</v>
      </c>
      <c r="E371" t="s">
        <v>16</v>
      </c>
      <c r="F371" s="23">
        <f>IF(OR(D371="Darba diena",D371="Pārcelta darba diena"),IF(AND(E371="Jā",Grafiks!$N$3&gt;=7),Grafiks!$N$3-1,Grafiks!$N$3),0)</f>
      </c>
    </row>
    <row r="372" spans="1:6" x14ac:dyDescent="0.25">
      <c r="A372" s="30">
        <v>46393</v>
      </c>
      <c r="B372" t="s">
        <v>69</v>
      </c>
      <c r="C372" t="s">
        <v>16</v>
      </c>
      <c r="D372" t="s">
        <v>67</v>
      </c>
      <c r="E372" t="s">
        <v>16</v>
      </c>
      <c r="F372" s="23">
        <f>IF(OR(D372="Darba diena",D372="Pārcelta darba diena"),IF(AND(E372="Jā",Grafiks!$N$3&gt;=7),Grafiks!$N$3-1,Grafiks!$N$3),0)</f>
      </c>
    </row>
    <row r="373" spans="1:6" x14ac:dyDescent="0.25">
      <c r="A373" s="30">
        <v>46394</v>
      </c>
      <c r="B373" t="s">
        <v>57</v>
      </c>
      <c r="C373" t="s">
        <v>16</v>
      </c>
      <c r="D373" t="s">
        <v>67</v>
      </c>
      <c r="E373" t="s">
        <v>16</v>
      </c>
      <c r="F373" s="23">
        <f>IF(OR(D373="Darba diena",D373="Pārcelta darba diena"),IF(AND(E373="Jā",Grafiks!$N$3&gt;=7),Grafiks!$N$3-1,Grafiks!$N$3),0)</f>
      </c>
    </row>
    <row r="374" spans="1:6" x14ac:dyDescent="0.25">
      <c r="A374" s="30">
        <v>46395</v>
      </c>
      <c r="B374" t="s">
        <v>60</v>
      </c>
      <c r="C374" t="s">
        <v>16</v>
      </c>
      <c r="D374" t="s">
        <v>67</v>
      </c>
      <c r="E374" t="s">
        <v>16</v>
      </c>
      <c r="F374" s="23">
        <f>IF(OR(D374="Darba diena",D374="Pārcelta darba diena"),IF(AND(E374="Jā",Grafiks!$N$3&gt;=7),Grafiks!$N$3-1,Grafiks!$N$3),0)</f>
      </c>
    </row>
    <row r="375" spans="1:6" x14ac:dyDescent="0.25">
      <c r="A375" s="35">
        <v>46396</v>
      </c>
      <c r="B375" s="36" t="s">
        <v>63</v>
      </c>
      <c r="C375" s="36" t="s">
        <v>16</v>
      </c>
      <c r="D375" s="36" t="s">
        <v>64</v>
      </c>
      <c r="E375" s="36" t="s">
        <v>16</v>
      </c>
      <c r="F375" s="37">
        <f>IF(OR(D375="Darba diena",D375="Pārcelta darba diena"),IF(AND(E375="Jā",Grafiks!$N$3&gt;=7),Grafiks!$N$3-1,Grafiks!$N$3),0)</f>
      </c>
    </row>
    <row r="376" spans="1:6" x14ac:dyDescent="0.25">
      <c r="A376" s="35">
        <v>46397</v>
      </c>
      <c r="B376" s="36" t="s">
        <v>65</v>
      </c>
      <c r="C376" s="36" t="s">
        <v>16</v>
      </c>
      <c r="D376" s="36" t="s">
        <v>64</v>
      </c>
      <c r="E376" s="36" t="s">
        <v>16</v>
      </c>
      <c r="F376" s="37">
        <f>IF(OR(D376="Darba diena",D376="Pārcelta darba diena"),IF(AND(E376="Jā",Grafiks!$N$3&gt;=7),Grafiks!$N$3-1,Grafiks!$N$3),0)</f>
      </c>
    </row>
    <row r="377" spans="1:6" x14ac:dyDescent="0.25">
      <c r="A377" s="30">
        <v>46398</v>
      </c>
      <c r="B377" t="s">
        <v>66</v>
      </c>
      <c r="C377" t="s">
        <v>16</v>
      </c>
      <c r="D377" t="s">
        <v>67</v>
      </c>
      <c r="E377" t="s">
        <v>16</v>
      </c>
      <c r="F377" s="23">
        <f>IF(OR(D377="Darba diena",D377="Pārcelta darba diena"),IF(AND(E377="Jā",Grafiks!$N$3&gt;=7),Grafiks!$N$3-1,Grafiks!$N$3),0)</f>
      </c>
    </row>
    <row r="378" spans="1:6" x14ac:dyDescent="0.25">
      <c r="A378" s="30">
        <v>46399</v>
      </c>
      <c r="B378" t="s">
        <v>68</v>
      </c>
      <c r="C378" t="s">
        <v>16</v>
      </c>
      <c r="D378" t="s">
        <v>67</v>
      </c>
      <c r="E378" t="s">
        <v>16</v>
      </c>
      <c r="F378" s="23">
        <f>IF(OR(D378="Darba diena",D378="Pārcelta darba diena"),IF(AND(E378="Jā",Grafiks!$N$3&gt;=7),Grafiks!$N$3-1,Grafiks!$N$3),0)</f>
      </c>
    </row>
    <row r="379" spans="1:6" x14ac:dyDescent="0.25">
      <c r="A379" s="30">
        <v>46400</v>
      </c>
      <c r="B379" t="s">
        <v>69</v>
      </c>
      <c r="C379" t="s">
        <v>16</v>
      </c>
      <c r="D379" t="s">
        <v>67</v>
      </c>
      <c r="E379" t="s">
        <v>16</v>
      </c>
      <c r="F379" s="23">
        <f>IF(OR(D379="Darba diena",D379="Pārcelta darba diena"),IF(AND(E379="Jā",Grafiks!$N$3&gt;=7),Grafiks!$N$3-1,Grafiks!$N$3),0)</f>
      </c>
    </row>
    <row r="380" spans="1:6" x14ac:dyDescent="0.25">
      <c r="A380" s="30">
        <v>46401</v>
      </c>
      <c r="B380" t="s">
        <v>57</v>
      </c>
      <c r="C380" t="s">
        <v>16</v>
      </c>
      <c r="D380" t="s">
        <v>67</v>
      </c>
      <c r="E380" t="s">
        <v>16</v>
      </c>
      <c r="F380" s="23">
        <f>IF(OR(D380="Darba diena",D380="Pārcelta darba diena"),IF(AND(E380="Jā",Grafiks!$N$3&gt;=7),Grafiks!$N$3-1,Grafiks!$N$3),0)</f>
      </c>
    </row>
    <row r="381" spans="1:6" x14ac:dyDescent="0.25">
      <c r="A381" s="30">
        <v>46402</v>
      </c>
      <c r="B381" t="s">
        <v>60</v>
      </c>
      <c r="C381" t="s">
        <v>16</v>
      </c>
      <c r="D381" t="s">
        <v>67</v>
      </c>
      <c r="E381" t="s">
        <v>16</v>
      </c>
      <c r="F381" s="23">
        <f>IF(OR(D381="Darba diena",D381="Pārcelta darba diena"),IF(AND(E381="Jā",Grafiks!$N$3&gt;=7),Grafiks!$N$3-1,Grafiks!$N$3),0)</f>
      </c>
    </row>
    <row r="382" spans="1:6" x14ac:dyDescent="0.25">
      <c r="A382" s="35">
        <v>46403</v>
      </c>
      <c r="B382" s="36" t="s">
        <v>63</v>
      </c>
      <c r="C382" s="36" t="s">
        <v>16</v>
      </c>
      <c r="D382" s="36" t="s">
        <v>64</v>
      </c>
      <c r="E382" s="36" t="s">
        <v>16</v>
      </c>
      <c r="F382" s="37">
        <f>IF(OR(D382="Darba diena",D382="Pārcelta darba diena"),IF(AND(E382="Jā",Grafiks!$N$3&gt;=7),Grafiks!$N$3-1,Grafiks!$N$3),0)</f>
      </c>
    </row>
    <row r="383" spans="1:6" x14ac:dyDescent="0.25">
      <c r="A383" s="35">
        <v>46404</v>
      </c>
      <c r="B383" s="36" t="s">
        <v>65</v>
      </c>
      <c r="C383" s="36" t="s">
        <v>16</v>
      </c>
      <c r="D383" s="36" t="s">
        <v>64</v>
      </c>
      <c r="E383" s="36" t="s">
        <v>16</v>
      </c>
      <c r="F383" s="37">
        <f>IF(OR(D383="Darba diena",D383="Pārcelta darba diena"),IF(AND(E383="Jā",Grafiks!$N$3&gt;=7),Grafiks!$N$3-1,Grafiks!$N$3),0)</f>
      </c>
    </row>
    <row r="384" spans="1:6" x14ac:dyDescent="0.25">
      <c r="A384" s="30">
        <v>46405</v>
      </c>
      <c r="B384" t="s">
        <v>66</v>
      </c>
      <c r="C384" t="s">
        <v>16</v>
      </c>
      <c r="D384" t="s">
        <v>67</v>
      </c>
      <c r="E384" t="s">
        <v>16</v>
      </c>
      <c r="F384" s="23">
        <f>IF(OR(D384="Darba diena",D384="Pārcelta darba diena"),IF(AND(E384="Jā",Grafiks!$N$3&gt;=7),Grafiks!$N$3-1,Grafiks!$N$3),0)</f>
      </c>
    </row>
    <row r="385" spans="1:6" x14ac:dyDescent="0.25">
      <c r="A385" s="30">
        <v>46406</v>
      </c>
      <c r="B385" t="s">
        <v>68</v>
      </c>
      <c r="C385" t="s">
        <v>16</v>
      </c>
      <c r="D385" t="s">
        <v>67</v>
      </c>
      <c r="E385" t="s">
        <v>16</v>
      </c>
      <c r="F385" s="23">
        <f>IF(OR(D385="Darba diena",D385="Pārcelta darba diena"),IF(AND(E385="Jā",Grafiks!$N$3&gt;=7),Grafiks!$N$3-1,Grafiks!$N$3),0)</f>
      </c>
    </row>
    <row r="386" spans="1:6" x14ac:dyDescent="0.25">
      <c r="A386" s="30">
        <v>46407</v>
      </c>
      <c r="B386" t="s">
        <v>69</v>
      </c>
      <c r="C386" t="s">
        <v>16</v>
      </c>
      <c r="D386" t="s">
        <v>67</v>
      </c>
      <c r="E386" t="s">
        <v>16</v>
      </c>
      <c r="F386" s="23">
        <f>IF(OR(D386="Darba diena",D386="Pārcelta darba diena"),IF(AND(E386="Jā",Grafiks!$N$3&gt;=7),Grafiks!$N$3-1,Grafiks!$N$3),0)</f>
      </c>
    </row>
    <row r="387" spans="1:6" x14ac:dyDescent="0.25">
      <c r="A387" s="30">
        <v>46408</v>
      </c>
      <c r="B387" t="s">
        <v>57</v>
      </c>
      <c r="C387" t="s">
        <v>16</v>
      </c>
      <c r="D387" t="s">
        <v>67</v>
      </c>
      <c r="E387" t="s">
        <v>16</v>
      </c>
      <c r="F387" s="23">
        <f>IF(OR(D387="Darba diena",D387="Pārcelta darba diena"),IF(AND(E387="Jā",Grafiks!$N$3&gt;=7),Grafiks!$N$3-1,Grafiks!$N$3),0)</f>
      </c>
    </row>
    <row r="388" spans="1:6" x14ac:dyDescent="0.25">
      <c r="A388" s="30">
        <v>46409</v>
      </c>
      <c r="B388" t="s">
        <v>60</v>
      </c>
      <c r="C388" t="s">
        <v>16</v>
      </c>
      <c r="D388" t="s">
        <v>67</v>
      </c>
      <c r="E388" t="s">
        <v>16</v>
      </c>
      <c r="F388" s="23">
        <f>IF(OR(D388="Darba diena",D388="Pārcelta darba diena"),IF(AND(E388="Jā",Grafiks!$N$3&gt;=7),Grafiks!$N$3-1,Grafiks!$N$3),0)</f>
      </c>
    </row>
    <row r="389" spans="1:6" x14ac:dyDescent="0.25">
      <c r="A389" s="35">
        <v>46410</v>
      </c>
      <c r="B389" s="36" t="s">
        <v>63</v>
      </c>
      <c r="C389" s="36" t="s">
        <v>16</v>
      </c>
      <c r="D389" s="36" t="s">
        <v>64</v>
      </c>
      <c r="E389" s="36" t="s">
        <v>16</v>
      </c>
      <c r="F389" s="37">
        <f>IF(OR(D389="Darba diena",D389="Pārcelta darba diena"),IF(AND(E389="Jā",Grafiks!$N$3&gt;=7),Grafiks!$N$3-1,Grafiks!$N$3),0)</f>
      </c>
    </row>
    <row r="390" spans="1:6" x14ac:dyDescent="0.25">
      <c r="A390" s="35">
        <v>46411</v>
      </c>
      <c r="B390" s="36" t="s">
        <v>65</v>
      </c>
      <c r="C390" s="36" t="s">
        <v>16</v>
      </c>
      <c r="D390" s="36" t="s">
        <v>64</v>
      </c>
      <c r="E390" s="36" t="s">
        <v>16</v>
      </c>
      <c r="F390" s="37">
        <f>IF(OR(D390="Darba diena",D390="Pārcelta darba diena"),IF(AND(E390="Jā",Grafiks!$N$3&gt;=7),Grafiks!$N$3-1,Grafiks!$N$3),0)</f>
      </c>
    </row>
    <row r="391" spans="1:6" x14ac:dyDescent="0.25">
      <c r="A391" s="30">
        <v>46412</v>
      </c>
      <c r="B391" t="s">
        <v>66</v>
      </c>
      <c r="C391" t="s">
        <v>16</v>
      </c>
      <c r="D391" t="s">
        <v>67</v>
      </c>
      <c r="E391" t="s">
        <v>16</v>
      </c>
      <c r="F391" s="23">
        <f>IF(OR(D391="Darba diena",D391="Pārcelta darba diena"),IF(AND(E391="Jā",Grafiks!$N$3&gt;=7),Grafiks!$N$3-1,Grafiks!$N$3),0)</f>
      </c>
    </row>
    <row r="392" spans="1:6" x14ac:dyDescent="0.25">
      <c r="A392" s="30">
        <v>46413</v>
      </c>
      <c r="B392" t="s">
        <v>68</v>
      </c>
      <c r="C392" t="s">
        <v>16</v>
      </c>
      <c r="D392" t="s">
        <v>67</v>
      </c>
      <c r="E392" t="s">
        <v>16</v>
      </c>
      <c r="F392" s="23">
        <f>IF(OR(D392="Darba diena",D392="Pārcelta darba diena"),IF(AND(E392="Jā",Grafiks!$N$3&gt;=7),Grafiks!$N$3-1,Grafiks!$N$3),0)</f>
      </c>
    </row>
    <row r="393" spans="1:6" x14ac:dyDescent="0.25">
      <c r="A393" s="30">
        <v>46414</v>
      </c>
      <c r="B393" t="s">
        <v>69</v>
      </c>
      <c r="C393" t="s">
        <v>16</v>
      </c>
      <c r="D393" t="s">
        <v>67</v>
      </c>
      <c r="E393" t="s">
        <v>16</v>
      </c>
      <c r="F393" s="23">
        <f>IF(OR(D393="Darba diena",D393="Pārcelta darba diena"),IF(AND(E393="Jā",Grafiks!$N$3&gt;=7),Grafiks!$N$3-1,Grafiks!$N$3),0)</f>
      </c>
    </row>
    <row r="394" spans="1:6" x14ac:dyDescent="0.25">
      <c r="A394" s="30">
        <v>46415</v>
      </c>
      <c r="B394" t="s">
        <v>57</v>
      </c>
      <c r="C394" t="s">
        <v>16</v>
      </c>
      <c r="D394" t="s">
        <v>67</v>
      </c>
      <c r="E394" t="s">
        <v>16</v>
      </c>
      <c r="F394" s="23">
        <f>IF(OR(D394="Darba diena",D394="Pārcelta darba diena"),IF(AND(E394="Jā",Grafiks!$N$3&gt;=7),Grafiks!$N$3-1,Grafiks!$N$3),0)</f>
      </c>
    </row>
    <row r="395" spans="1:6" x14ac:dyDescent="0.25">
      <c r="A395" s="30">
        <v>46416</v>
      </c>
      <c r="B395" t="s">
        <v>60</v>
      </c>
      <c r="C395" t="s">
        <v>16</v>
      </c>
      <c r="D395" t="s">
        <v>67</v>
      </c>
      <c r="E395" t="s">
        <v>16</v>
      </c>
      <c r="F395" s="23">
        <f>IF(OR(D395="Darba diena",D395="Pārcelta darba diena"),IF(AND(E395="Jā",Grafiks!$N$3&gt;=7),Grafiks!$N$3-1,Grafiks!$N$3),0)</f>
      </c>
    </row>
    <row r="396" spans="1:6" x14ac:dyDescent="0.25">
      <c r="A396" s="35">
        <v>46417</v>
      </c>
      <c r="B396" s="36" t="s">
        <v>63</v>
      </c>
      <c r="C396" s="36" t="s">
        <v>16</v>
      </c>
      <c r="D396" s="36" t="s">
        <v>64</v>
      </c>
      <c r="E396" s="36" t="s">
        <v>16</v>
      </c>
      <c r="F396" s="37">
        <f>IF(OR(D396="Darba diena",D396="Pārcelta darba diena"),IF(AND(E396="Jā",Grafiks!$N$3&gt;=7),Grafiks!$N$3-1,Grafiks!$N$3),0)</f>
      </c>
    </row>
    <row r="397" spans="1:6" x14ac:dyDescent="0.25">
      <c r="A397" s="35">
        <v>46418</v>
      </c>
      <c r="B397" s="36" t="s">
        <v>65</v>
      </c>
      <c r="C397" s="36" t="s">
        <v>16</v>
      </c>
      <c r="D397" s="36" t="s">
        <v>64</v>
      </c>
      <c r="E397" s="36" t="s">
        <v>16</v>
      </c>
      <c r="F397" s="37">
        <f>IF(OR(D397="Darba diena",D397="Pārcelta darba diena"),IF(AND(E397="Jā",Grafiks!$N$3&gt;=7),Grafiks!$N$3-1,Grafiks!$N$3),0)</f>
      </c>
    </row>
    <row r="398" spans="1:6" x14ac:dyDescent="0.25">
      <c r="A398" s="30">
        <v>46419</v>
      </c>
      <c r="B398" t="s">
        <v>66</v>
      </c>
      <c r="C398" t="s">
        <v>16</v>
      </c>
      <c r="D398" t="s">
        <v>67</v>
      </c>
      <c r="E398" t="s">
        <v>16</v>
      </c>
      <c r="F398" s="23">
        <f>IF(OR(D398="Darba diena",D398="Pārcelta darba diena"),IF(AND(E398="Jā",Grafiks!$N$3&gt;=7),Grafiks!$N$3-1,Grafiks!$N$3),0)</f>
      </c>
    </row>
    <row r="399" spans="1:6" x14ac:dyDescent="0.25">
      <c r="A399" s="30">
        <v>46420</v>
      </c>
      <c r="B399" t="s">
        <v>68</v>
      </c>
      <c r="C399" t="s">
        <v>16</v>
      </c>
      <c r="D399" t="s">
        <v>67</v>
      </c>
      <c r="E399" t="s">
        <v>16</v>
      </c>
      <c r="F399" s="23">
        <f>IF(OR(D399="Darba diena",D399="Pārcelta darba diena"),IF(AND(E399="Jā",Grafiks!$N$3&gt;=7),Grafiks!$N$3-1,Grafiks!$N$3),0)</f>
      </c>
    </row>
    <row r="400" spans="1:6" x14ac:dyDescent="0.25">
      <c r="A400" s="30">
        <v>46421</v>
      </c>
      <c r="B400" t="s">
        <v>69</v>
      </c>
      <c r="C400" t="s">
        <v>16</v>
      </c>
      <c r="D400" t="s">
        <v>67</v>
      </c>
      <c r="E400" t="s">
        <v>16</v>
      </c>
      <c r="F400" s="23">
        <f>IF(OR(D400="Darba diena",D400="Pārcelta darba diena"),IF(AND(E400="Jā",Grafiks!$N$3&gt;=7),Grafiks!$N$3-1,Grafiks!$N$3),0)</f>
      </c>
    </row>
    <row r="401" spans="1:6" x14ac:dyDescent="0.25">
      <c r="A401" s="30">
        <v>46422</v>
      </c>
      <c r="B401" t="s">
        <v>57</v>
      </c>
      <c r="C401" t="s">
        <v>16</v>
      </c>
      <c r="D401" t="s">
        <v>67</v>
      </c>
      <c r="E401" t="s">
        <v>16</v>
      </c>
      <c r="F401" s="23">
        <f>IF(OR(D401="Darba diena",D401="Pārcelta darba diena"),IF(AND(E401="Jā",Grafiks!$N$3&gt;=7),Grafiks!$N$3-1,Grafiks!$N$3),0)</f>
      </c>
    </row>
    <row r="402" spans="1:6" x14ac:dyDescent="0.25">
      <c r="A402" s="30">
        <v>46423</v>
      </c>
      <c r="B402" t="s">
        <v>60</v>
      </c>
      <c r="C402" t="s">
        <v>16</v>
      </c>
      <c r="D402" t="s">
        <v>67</v>
      </c>
      <c r="E402" t="s">
        <v>16</v>
      </c>
      <c r="F402" s="23">
        <f>IF(OR(D402="Darba diena",D402="Pārcelta darba diena"),IF(AND(E402="Jā",Grafiks!$N$3&gt;=7),Grafiks!$N$3-1,Grafiks!$N$3),0)</f>
      </c>
    </row>
    <row r="403" spans="1:6" x14ac:dyDescent="0.25">
      <c r="A403" s="35">
        <v>46424</v>
      </c>
      <c r="B403" s="36" t="s">
        <v>63</v>
      </c>
      <c r="C403" s="36" t="s">
        <v>16</v>
      </c>
      <c r="D403" s="36" t="s">
        <v>64</v>
      </c>
      <c r="E403" s="36" t="s">
        <v>16</v>
      </c>
      <c r="F403" s="37">
        <f>IF(OR(D403="Darba diena",D403="Pārcelta darba diena"),IF(AND(E403="Jā",Grafiks!$N$3&gt;=7),Grafiks!$N$3-1,Grafiks!$N$3),0)</f>
      </c>
    </row>
    <row r="404" spans="1:6" x14ac:dyDescent="0.25">
      <c r="A404" s="35">
        <v>46425</v>
      </c>
      <c r="B404" s="36" t="s">
        <v>65</v>
      </c>
      <c r="C404" s="36" t="s">
        <v>16</v>
      </c>
      <c r="D404" s="36" t="s">
        <v>64</v>
      </c>
      <c r="E404" s="36" t="s">
        <v>16</v>
      </c>
      <c r="F404" s="37">
        <f>IF(OR(D404="Darba diena",D404="Pārcelta darba diena"),IF(AND(E404="Jā",Grafiks!$N$3&gt;=7),Grafiks!$N$3-1,Grafiks!$N$3),0)</f>
      </c>
    </row>
    <row r="405" spans="1:6" x14ac:dyDescent="0.25">
      <c r="A405" s="30">
        <v>46426</v>
      </c>
      <c r="B405" t="s">
        <v>66</v>
      </c>
      <c r="C405" t="s">
        <v>16</v>
      </c>
      <c r="D405" t="s">
        <v>67</v>
      </c>
      <c r="E405" t="s">
        <v>16</v>
      </c>
      <c r="F405" s="23">
        <f>IF(OR(D405="Darba diena",D405="Pārcelta darba diena"),IF(AND(E405="Jā",Grafiks!$N$3&gt;=7),Grafiks!$N$3-1,Grafiks!$N$3),0)</f>
      </c>
    </row>
    <row r="406" spans="1:6" x14ac:dyDescent="0.25">
      <c r="A406" s="30">
        <v>46427</v>
      </c>
      <c r="B406" t="s">
        <v>68</v>
      </c>
      <c r="C406" t="s">
        <v>16</v>
      </c>
      <c r="D406" t="s">
        <v>67</v>
      </c>
      <c r="E406" t="s">
        <v>16</v>
      </c>
      <c r="F406" s="23">
        <f>IF(OR(D406="Darba diena",D406="Pārcelta darba diena"),IF(AND(E406="Jā",Grafiks!$N$3&gt;=7),Grafiks!$N$3-1,Grafiks!$N$3),0)</f>
      </c>
    </row>
    <row r="407" spans="1:6" x14ac:dyDescent="0.25">
      <c r="A407" s="30">
        <v>46428</v>
      </c>
      <c r="B407" t="s">
        <v>69</v>
      </c>
      <c r="C407" t="s">
        <v>16</v>
      </c>
      <c r="D407" t="s">
        <v>67</v>
      </c>
      <c r="E407" t="s">
        <v>16</v>
      </c>
      <c r="F407" s="23">
        <f>IF(OR(D407="Darba diena",D407="Pārcelta darba diena"),IF(AND(E407="Jā",Grafiks!$N$3&gt;=7),Grafiks!$N$3-1,Grafiks!$N$3),0)</f>
      </c>
    </row>
    <row r="408" spans="1:6" x14ac:dyDescent="0.25">
      <c r="A408" s="30">
        <v>46429</v>
      </c>
      <c r="B408" t="s">
        <v>57</v>
      </c>
      <c r="C408" t="s">
        <v>16</v>
      </c>
      <c r="D408" t="s">
        <v>67</v>
      </c>
      <c r="E408" t="s">
        <v>16</v>
      </c>
      <c r="F408" s="23">
        <f>IF(OR(D408="Darba diena",D408="Pārcelta darba diena"),IF(AND(E408="Jā",Grafiks!$N$3&gt;=7),Grafiks!$N$3-1,Grafiks!$N$3),0)</f>
      </c>
    </row>
    <row r="409" spans="1:6" x14ac:dyDescent="0.25">
      <c r="A409" s="30">
        <v>46430</v>
      </c>
      <c r="B409" t="s">
        <v>60</v>
      </c>
      <c r="C409" t="s">
        <v>16</v>
      </c>
      <c r="D409" t="s">
        <v>67</v>
      </c>
      <c r="E409" t="s">
        <v>16</v>
      </c>
      <c r="F409" s="23">
        <f>IF(OR(D409="Darba diena",D409="Pārcelta darba diena"),IF(AND(E409="Jā",Grafiks!$N$3&gt;=7),Grafiks!$N$3-1,Grafiks!$N$3),0)</f>
      </c>
    </row>
    <row r="410" spans="1:6" x14ac:dyDescent="0.25">
      <c r="A410" s="35">
        <v>46431</v>
      </c>
      <c r="B410" s="36" t="s">
        <v>63</v>
      </c>
      <c r="C410" s="36" t="s">
        <v>16</v>
      </c>
      <c r="D410" s="36" t="s">
        <v>64</v>
      </c>
      <c r="E410" s="36" t="s">
        <v>16</v>
      </c>
      <c r="F410" s="37">
        <f>IF(OR(D410="Darba diena",D410="Pārcelta darba diena"),IF(AND(E410="Jā",Grafiks!$N$3&gt;=7),Grafiks!$N$3-1,Grafiks!$N$3),0)</f>
      </c>
    </row>
    <row r="411" spans="1:6" x14ac:dyDescent="0.25">
      <c r="A411" s="35">
        <v>46432</v>
      </c>
      <c r="B411" s="36" t="s">
        <v>65</v>
      </c>
      <c r="C411" s="36" t="s">
        <v>16</v>
      </c>
      <c r="D411" s="36" t="s">
        <v>64</v>
      </c>
      <c r="E411" s="36" t="s">
        <v>16</v>
      </c>
      <c r="F411" s="37">
        <f>IF(OR(D411="Darba diena",D411="Pārcelta darba diena"),IF(AND(E411="Jā",Grafiks!$N$3&gt;=7),Grafiks!$N$3-1,Grafiks!$N$3),0)</f>
      </c>
    </row>
    <row r="412" spans="1:6" x14ac:dyDescent="0.25">
      <c r="A412" s="30">
        <v>46433</v>
      </c>
      <c r="B412" t="s">
        <v>66</v>
      </c>
      <c r="C412" t="s">
        <v>16</v>
      </c>
      <c r="D412" t="s">
        <v>67</v>
      </c>
      <c r="E412" t="s">
        <v>16</v>
      </c>
      <c r="F412" s="23">
        <f>IF(OR(D412="Darba diena",D412="Pārcelta darba diena"),IF(AND(E412="Jā",Grafiks!$N$3&gt;=7),Grafiks!$N$3-1,Grafiks!$N$3),0)</f>
      </c>
    </row>
    <row r="413" spans="1:6" x14ac:dyDescent="0.25">
      <c r="A413" s="30">
        <v>46434</v>
      </c>
      <c r="B413" t="s">
        <v>68</v>
      </c>
      <c r="C413" t="s">
        <v>16</v>
      </c>
      <c r="D413" t="s">
        <v>67</v>
      </c>
      <c r="E413" t="s">
        <v>16</v>
      </c>
      <c r="F413" s="23">
        <f>IF(OR(D413="Darba diena",D413="Pārcelta darba diena"),IF(AND(E413="Jā",Grafiks!$N$3&gt;=7),Grafiks!$N$3-1,Grafiks!$N$3),0)</f>
      </c>
    </row>
    <row r="414" spans="1:6" x14ac:dyDescent="0.25">
      <c r="A414" s="30">
        <v>46435</v>
      </c>
      <c r="B414" t="s">
        <v>69</v>
      </c>
      <c r="C414" t="s">
        <v>16</v>
      </c>
      <c r="D414" t="s">
        <v>67</v>
      </c>
      <c r="E414" t="s">
        <v>16</v>
      </c>
      <c r="F414" s="23">
        <f>IF(OR(D414="Darba diena",D414="Pārcelta darba diena"),IF(AND(E414="Jā",Grafiks!$N$3&gt;=7),Grafiks!$N$3-1,Grafiks!$N$3),0)</f>
      </c>
    </row>
    <row r="415" spans="1:6" x14ac:dyDescent="0.25">
      <c r="A415" s="30">
        <v>46436</v>
      </c>
      <c r="B415" t="s">
        <v>57</v>
      </c>
      <c r="C415" t="s">
        <v>16</v>
      </c>
      <c r="D415" t="s">
        <v>67</v>
      </c>
      <c r="E415" t="s">
        <v>16</v>
      </c>
      <c r="F415" s="23">
        <f>IF(OR(D415="Darba diena",D415="Pārcelta darba diena"),IF(AND(E415="Jā",Grafiks!$N$3&gt;=7),Grafiks!$N$3-1,Grafiks!$N$3),0)</f>
      </c>
    </row>
    <row r="416" spans="1:6" x14ac:dyDescent="0.25">
      <c r="A416" s="30">
        <v>46437</v>
      </c>
      <c r="B416" t="s">
        <v>60</v>
      </c>
      <c r="C416" t="s">
        <v>16</v>
      </c>
      <c r="D416" t="s">
        <v>67</v>
      </c>
      <c r="E416" t="s">
        <v>16</v>
      </c>
      <c r="F416" s="23">
        <f>IF(OR(D416="Darba diena",D416="Pārcelta darba diena"),IF(AND(E416="Jā",Grafiks!$N$3&gt;=7),Grafiks!$N$3-1,Grafiks!$N$3),0)</f>
      </c>
    </row>
    <row r="417" spans="1:6" x14ac:dyDescent="0.25">
      <c r="A417" s="35">
        <v>46438</v>
      </c>
      <c r="B417" s="36" t="s">
        <v>63</v>
      </c>
      <c r="C417" s="36" t="s">
        <v>16</v>
      </c>
      <c r="D417" s="36" t="s">
        <v>64</v>
      </c>
      <c r="E417" s="36" t="s">
        <v>16</v>
      </c>
      <c r="F417" s="37">
        <f>IF(OR(D417="Darba diena",D417="Pārcelta darba diena"),IF(AND(E417="Jā",Grafiks!$N$3&gt;=7),Grafiks!$N$3-1,Grafiks!$N$3),0)</f>
      </c>
    </row>
    <row r="418" spans="1:6" x14ac:dyDescent="0.25">
      <c r="A418" s="35">
        <v>46439</v>
      </c>
      <c r="B418" s="36" t="s">
        <v>65</v>
      </c>
      <c r="C418" s="36" t="s">
        <v>16</v>
      </c>
      <c r="D418" s="36" t="s">
        <v>64</v>
      </c>
      <c r="E418" s="36" t="s">
        <v>16</v>
      </c>
      <c r="F418" s="37">
        <f>IF(OR(D418="Darba diena",D418="Pārcelta darba diena"),IF(AND(E418="Jā",Grafiks!$N$3&gt;=7),Grafiks!$N$3-1,Grafiks!$N$3),0)</f>
      </c>
    </row>
    <row r="419" spans="1:6" x14ac:dyDescent="0.25">
      <c r="A419" s="30">
        <v>46440</v>
      </c>
      <c r="B419" t="s">
        <v>66</v>
      </c>
      <c r="C419" t="s">
        <v>16</v>
      </c>
      <c r="D419" t="s">
        <v>67</v>
      </c>
      <c r="E419" t="s">
        <v>16</v>
      </c>
      <c r="F419" s="23">
        <f>IF(OR(D419="Darba diena",D419="Pārcelta darba diena"),IF(AND(E419="Jā",Grafiks!$N$3&gt;=7),Grafiks!$N$3-1,Grafiks!$N$3),0)</f>
      </c>
    </row>
    <row r="420" spans="1:6" x14ac:dyDescent="0.25">
      <c r="A420" s="30">
        <v>46441</v>
      </c>
      <c r="B420" t="s">
        <v>68</v>
      </c>
      <c r="C420" t="s">
        <v>16</v>
      </c>
      <c r="D420" t="s">
        <v>67</v>
      </c>
      <c r="E420" t="s">
        <v>16</v>
      </c>
      <c r="F420" s="23">
        <f>IF(OR(D420="Darba diena",D420="Pārcelta darba diena"),IF(AND(E420="Jā",Grafiks!$N$3&gt;=7),Grafiks!$N$3-1,Grafiks!$N$3),0)</f>
      </c>
    </row>
    <row r="421" spans="1:6" x14ac:dyDescent="0.25">
      <c r="A421" s="30">
        <v>46442</v>
      </c>
      <c r="B421" t="s">
        <v>69</v>
      </c>
      <c r="C421" t="s">
        <v>16</v>
      </c>
      <c r="D421" t="s">
        <v>67</v>
      </c>
      <c r="E421" t="s">
        <v>16</v>
      </c>
      <c r="F421" s="23">
        <f>IF(OR(D421="Darba diena",D421="Pārcelta darba diena"),IF(AND(E421="Jā",Grafiks!$N$3&gt;=7),Grafiks!$N$3-1,Grafiks!$N$3),0)</f>
      </c>
    </row>
    <row r="422" spans="1:6" x14ac:dyDescent="0.25">
      <c r="A422" s="30">
        <v>46443</v>
      </c>
      <c r="B422" t="s">
        <v>57</v>
      </c>
      <c r="C422" t="s">
        <v>16</v>
      </c>
      <c r="D422" t="s">
        <v>67</v>
      </c>
      <c r="E422" t="s">
        <v>16</v>
      </c>
      <c r="F422" s="23">
        <f>IF(OR(D422="Darba diena",D422="Pārcelta darba diena"),IF(AND(E422="Jā",Grafiks!$N$3&gt;=7),Grafiks!$N$3-1,Grafiks!$N$3),0)</f>
      </c>
    </row>
    <row r="423" spans="1:6" x14ac:dyDescent="0.25">
      <c r="A423" s="30">
        <v>46444</v>
      </c>
      <c r="B423" t="s">
        <v>60</v>
      </c>
      <c r="C423" t="s">
        <v>16</v>
      </c>
      <c r="D423" t="s">
        <v>67</v>
      </c>
      <c r="E423" t="s">
        <v>16</v>
      </c>
      <c r="F423" s="23">
        <f>IF(OR(D423="Darba diena",D423="Pārcelta darba diena"),IF(AND(E423="Jā",Grafiks!$N$3&gt;=7),Grafiks!$N$3-1,Grafiks!$N$3),0)</f>
      </c>
    </row>
    <row r="424" spans="1:6" x14ac:dyDescent="0.25">
      <c r="A424" s="35">
        <v>46445</v>
      </c>
      <c r="B424" s="36" t="s">
        <v>63</v>
      </c>
      <c r="C424" s="36" t="s">
        <v>16</v>
      </c>
      <c r="D424" s="36" t="s">
        <v>64</v>
      </c>
      <c r="E424" s="36" t="s">
        <v>16</v>
      </c>
      <c r="F424" s="37">
        <f>IF(OR(D424="Darba diena",D424="Pārcelta darba diena"),IF(AND(E424="Jā",Grafiks!$N$3&gt;=7),Grafiks!$N$3-1,Grafiks!$N$3),0)</f>
      </c>
    </row>
    <row r="425" spans="1:6" x14ac:dyDescent="0.25">
      <c r="A425" s="35">
        <v>46446</v>
      </c>
      <c r="B425" s="36" t="s">
        <v>65</v>
      </c>
      <c r="C425" s="36" t="s">
        <v>16</v>
      </c>
      <c r="D425" s="36" t="s">
        <v>64</v>
      </c>
      <c r="E425" s="36" t="s">
        <v>16</v>
      </c>
      <c r="F425" s="37">
        <f>IF(OR(D425="Darba diena",D425="Pārcelta darba diena"),IF(AND(E425="Jā",Grafiks!$N$3&gt;=7),Grafiks!$N$3-1,Grafiks!$N$3),0)</f>
      </c>
    </row>
    <row r="426" spans="1:6" x14ac:dyDescent="0.25">
      <c r="A426" s="30">
        <v>46447</v>
      </c>
      <c r="B426" t="s">
        <v>66</v>
      </c>
      <c r="C426" t="s">
        <v>16</v>
      </c>
      <c r="D426" t="s">
        <v>67</v>
      </c>
      <c r="E426" t="s">
        <v>16</v>
      </c>
      <c r="F426" s="23">
        <f>IF(OR(D426="Darba diena",D426="Pārcelta darba diena"),IF(AND(E426="Jā",Grafiks!$N$3&gt;=7),Grafiks!$N$3-1,Grafiks!$N$3),0)</f>
      </c>
    </row>
    <row r="427" spans="1:6" x14ac:dyDescent="0.25">
      <c r="A427" s="30">
        <v>46448</v>
      </c>
      <c r="B427" t="s">
        <v>68</v>
      </c>
      <c r="C427" t="s">
        <v>16</v>
      </c>
      <c r="D427" t="s">
        <v>67</v>
      </c>
      <c r="E427" t="s">
        <v>16</v>
      </c>
      <c r="F427" s="23">
        <f>IF(OR(D427="Darba diena",D427="Pārcelta darba diena"),IF(AND(E427="Jā",Grafiks!$N$3&gt;=7),Grafiks!$N$3-1,Grafiks!$N$3),0)</f>
      </c>
    </row>
    <row r="428" spans="1:6" x14ac:dyDescent="0.25">
      <c r="A428" s="30">
        <v>46449</v>
      </c>
      <c r="B428" t="s">
        <v>69</v>
      </c>
      <c r="C428" t="s">
        <v>16</v>
      </c>
      <c r="D428" t="s">
        <v>67</v>
      </c>
      <c r="E428" t="s">
        <v>16</v>
      </c>
      <c r="F428" s="23">
        <f>IF(OR(D428="Darba diena",D428="Pārcelta darba diena"),IF(AND(E428="Jā",Grafiks!$N$3&gt;=7),Grafiks!$N$3-1,Grafiks!$N$3),0)</f>
      </c>
    </row>
    <row r="429" spans="1:6" x14ac:dyDescent="0.25">
      <c r="A429" s="30">
        <v>46450</v>
      </c>
      <c r="B429" t="s">
        <v>57</v>
      </c>
      <c r="C429" t="s">
        <v>16</v>
      </c>
      <c r="D429" t="s">
        <v>67</v>
      </c>
      <c r="E429" t="s">
        <v>16</v>
      </c>
      <c r="F429" s="23">
        <f>IF(OR(D429="Darba diena",D429="Pārcelta darba diena"),IF(AND(E429="Jā",Grafiks!$N$3&gt;=7),Grafiks!$N$3-1,Grafiks!$N$3),0)</f>
      </c>
    </row>
    <row r="430" spans="1:6" x14ac:dyDescent="0.25">
      <c r="A430" s="30">
        <v>46451</v>
      </c>
      <c r="B430" t="s">
        <v>60</v>
      </c>
      <c r="C430" t="s">
        <v>16</v>
      </c>
      <c r="D430" t="s">
        <v>67</v>
      </c>
      <c r="E430" t="s">
        <v>16</v>
      </c>
      <c r="F430" s="23">
        <f>IF(OR(D430="Darba diena",D430="Pārcelta darba diena"),IF(AND(E430="Jā",Grafiks!$N$3&gt;=7),Grafiks!$N$3-1,Grafiks!$N$3),0)</f>
      </c>
    </row>
    <row r="431" spans="1:6" x14ac:dyDescent="0.25">
      <c r="A431" s="35">
        <v>46452</v>
      </c>
      <c r="B431" s="36" t="s">
        <v>63</v>
      </c>
      <c r="C431" s="36" t="s">
        <v>16</v>
      </c>
      <c r="D431" s="36" t="s">
        <v>64</v>
      </c>
      <c r="E431" s="36" t="s">
        <v>16</v>
      </c>
      <c r="F431" s="37">
        <f>IF(OR(D431="Darba diena",D431="Pārcelta darba diena"),IF(AND(E431="Jā",Grafiks!$N$3&gt;=7),Grafiks!$N$3-1,Grafiks!$N$3),0)</f>
      </c>
    </row>
    <row r="432" spans="1:6" x14ac:dyDescent="0.25">
      <c r="A432" s="35">
        <v>46453</v>
      </c>
      <c r="B432" s="36" t="s">
        <v>65</v>
      </c>
      <c r="C432" s="36" t="s">
        <v>16</v>
      </c>
      <c r="D432" s="36" t="s">
        <v>64</v>
      </c>
      <c r="E432" s="36" t="s">
        <v>16</v>
      </c>
      <c r="F432" s="37">
        <f>IF(OR(D432="Darba diena",D432="Pārcelta darba diena"),IF(AND(E432="Jā",Grafiks!$N$3&gt;=7),Grafiks!$N$3-1,Grafiks!$N$3),0)</f>
      </c>
    </row>
    <row r="433" spans="1:6" x14ac:dyDescent="0.25">
      <c r="A433" s="30">
        <v>46454</v>
      </c>
      <c r="B433" t="s">
        <v>66</v>
      </c>
      <c r="C433" t="s">
        <v>16</v>
      </c>
      <c r="D433" t="s">
        <v>67</v>
      </c>
      <c r="E433" t="s">
        <v>16</v>
      </c>
      <c r="F433" s="23">
        <f>IF(OR(D433="Darba diena",D433="Pārcelta darba diena"),IF(AND(E433="Jā",Grafiks!$N$3&gt;=7),Grafiks!$N$3-1,Grafiks!$N$3),0)</f>
      </c>
    </row>
    <row r="434" spans="1:6" x14ac:dyDescent="0.25">
      <c r="A434" s="30">
        <v>46455</v>
      </c>
      <c r="B434" t="s">
        <v>68</v>
      </c>
      <c r="C434" t="s">
        <v>16</v>
      </c>
      <c r="D434" t="s">
        <v>67</v>
      </c>
      <c r="E434" t="s">
        <v>16</v>
      </c>
      <c r="F434" s="23">
        <f>IF(OR(D434="Darba diena",D434="Pārcelta darba diena"),IF(AND(E434="Jā",Grafiks!$N$3&gt;=7),Grafiks!$N$3-1,Grafiks!$N$3),0)</f>
      </c>
    </row>
    <row r="435" spans="1:6" x14ac:dyDescent="0.25">
      <c r="A435" s="30">
        <v>46456</v>
      </c>
      <c r="B435" t="s">
        <v>69</v>
      </c>
      <c r="C435" t="s">
        <v>16</v>
      </c>
      <c r="D435" t="s">
        <v>67</v>
      </c>
      <c r="E435" t="s">
        <v>16</v>
      </c>
      <c r="F435" s="23">
        <f>IF(OR(D435="Darba diena",D435="Pārcelta darba diena"),IF(AND(E435="Jā",Grafiks!$N$3&gt;=7),Grafiks!$N$3-1,Grafiks!$N$3),0)</f>
      </c>
    </row>
    <row r="436" spans="1:6" x14ac:dyDescent="0.25">
      <c r="A436" s="30">
        <v>46457</v>
      </c>
      <c r="B436" t="s">
        <v>57</v>
      </c>
      <c r="C436" t="s">
        <v>16</v>
      </c>
      <c r="D436" t="s">
        <v>67</v>
      </c>
      <c r="E436" t="s">
        <v>16</v>
      </c>
      <c r="F436" s="23">
        <f>IF(OR(D436="Darba diena",D436="Pārcelta darba diena"),IF(AND(E436="Jā",Grafiks!$N$3&gt;=7),Grafiks!$N$3-1,Grafiks!$N$3),0)</f>
      </c>
    </row>
    <row r="437" spans="1:6" x14ac:dyDescent="0.25">
      <c r="A437" s="30">
        <v>46458</v>
      </c>
      <c r="B437" t="s">
        <v>60</v>
      </c>
      <c r="C437" t="s">
        <v>16</v>
      </c>
      <c r="D437" t="s">
        <v>67</v>
      </c>
      <c r="E437" t="s">
        <v>16</v>
      </c>
      <c r="F437" s="23">
        <f>IF(OR(D437="Darba diena",D437="Pārcelta darba diena"),IF(AND(E437="Jā",Grafiks!$N$3&gt;=7),Grafiks!$N$3-1,Grafiks!$N$3),0)</f>
      </c>
    </row>
    <row r="438" spans="1:6" x14ac:dyDescent="0.25">
      <c r="A438" s="35">
        <v>46459</v>
      </c>
      <c r="B438" s="36" t="s">
        <v>63</v>
      </c>
      <c r="C438" s="36" t="s">
        <v>16</v>
      </c>
      <c r="D438" s="36" t="s">
        <v>64</v>
      </c>
      <c r="E438" s="36" t="s">
        <v>16</v>
      </c>
      <c r="F438" s="37">
        <f>IF(OR(D438="Darba diena",D438="Pārcelta darba diena"),IF(AND(E438="Jā",Grafiks!$N$3&gt;=7),Grafiks!$N$3-1,Grafiks!$N$3),0)</f>
      </c>
    </row>
    <row r="439" spans="1:6" x14ac:dyDescent="0.25">
      <c r="A439" s="35">
        <v>46460</v>
      </c>
      <c r="B439" s="36" t="s">
        <v>65</v>
      </c>
      <c r="C439" s="36" t="s">
        <v>16</v>
      </c>
      <c r="D439" s="36" t="s">
        <v>64</v>
      </c>
      <c r="E439" s="36" t="s">
        <v>16</v>
      </c>
      <c r="F439" s="37">
        <f>IF(OR(D439="Darba diena",D439="Pārcelta darba diena"),IF(AND(E439="Jā",Grafiks!$N$3&gt;=7),Grafiks!$N$3-1,Grafiks!$N$3),0)</f>
      </c>
    </row>
    <row r="440" spans="1:6" x14ac:dyDescent="0.25">
      <c r="A440" s="30">
        <v>46461</v>
      </c>
      <c r="B440" t="s">
        <v>66</v>
      </c>
      <c r="C440" t="s">
        <v>16</v>
      </c>
      <c r="D440" t="s">
        <v>67</v>
      </c>
      <c r="E440" t="s">
        <v>16</v>
      </c>
      <c r="F440" s="23">
        <f>IF(OR(D440="Darba diena",D440="Pārcelta darba diena"),IF(AND(E440="Jā",Grafiks!$N$3&gt;=7),Grafiks!$N$3-1,Grafiks!$N$3),0)</f>
      </c>
    </row>
    <row r="441" spans="1:6" x14ac:dyDescent="0.25">
      <c r="A441" s="30">
        <v>46462</v>
      </c>
      <c r="B441" t="s">
        <v>68</v>
      </c>
      <c r="C441" t="s">
        <v>16</v>
      </c>
      <c r="D441" t="s">
        <v>67</v>
      </c>
      <c r="E441" t="s">
        <v>16</v>
      </c>
      <c r="F441" s="23">
        <f>IF(OR(D441="Darba diena",D441="Pārcelta darba diena"),IF(AND(E441="Jā",Grafiks!$N$3&gt;=7),Grafiks!$N$3-1,Grafiks!$N$3),0)</f>
      </c>
    </row>
    <row r="442" spans="1:6" x14ac:dyDescent="0.25">
      <c r="A442" s="30">
        <v>46463</v>
      </c>
      <c r="B442" t="s">
        <v>69</v>
      </c>
      <c r="C442" t="s">
        <v>16</v>
      </c>
      <c r="D442" t="s">
        <v>67</v>
      </c>
      <c r="E442" t="s">
        <v>16</v>
      </c>
      <c r="F442" s="23">
        <f>IF(OR(D442="Darba diena",D442="Pārcelta darba diena"),IF(AND(E442="Jā",Grafiks!$N$3&gt;=7),Grafiks!$N$3-1,Grafiks!$N$3),0)</f>
      </c>
    </row>
    <row r="443" spans="1:6" x14ac:dyDescent="0.25">
      <c r="A443" s="30">
        <v>46464</v>
      </c>
      <c r="B443" t="s">
        <v>57</v>
      </c>
      <c r="C443" t="s">
        <v>16</v>
      </c>
      <c r="D443" t="s">
        <v>67</v>
      </c>
      <c r="E443" t="s">
        <v>16</v>
      </c>
      <c r="F443" s="23">
        <f>IF(OR(D443="Darba diena",D443="Pārcelta darba diena"),IF(AND(E443="Jā",Grafiks!$N$3&gt;=7),Grafiks!$N$3-1,Grafiks!$N$3),0)</f>
      </c>
    </row>
    <row r="444" spans="1:6" x14ac:dyDescent="0.25">
      <c r="A444" s="30">
        <v>46465</v>
      </c>
      <c r="B444" t="s">
        <v>60</v>
      </c>
      <c r="C444" t="s">
        <v>16</v>
      </c>
      <c r="D444" t="s">
        <v>67</v>
      </c>
      <c r="E444" t="s">
        <v>16</v>
      </c>
      <c r="F444" s="23">
        <f>IF(OR(D444="Darba diena",D444="Pārcelta darba diena"),IF(AND(E444="Jā",Grafiks!$N$3&gt;=7),Grafiks!$N$3-1,Grafiks!$N$3),0)</f>
      </c>
    </row>
    <row r="445" spans="1:6" x14ac:dyDescent="0.25">
      <c r="A445" s="35">
        <v>46466</v>
      </c>
      <c r="B445" s="36" t="s">
        <v>63</v>
      </c>
      <c r="C445" s="36" t="s">
        <v>16</v>
      </c>
      <c r="D445" s="36" t="s">
        <v>64</v>
      </c>
      <c r="E445" s="36" t="s">
        <v>16</v>
      </c>
      <c r="F445" s="37">
        <f>IF(OR(D445="Darba diena",D445="Pārcelta darba diena"),IF(AND(E445="Jā",Grafiks!$N$3&gt;=7),Grafiks!$N$3-1,Grafiks!$N$3),0)</f>
      </c>
    </row>
    <row r="446" spans="1:6" x14ac:dyDescent="0.25">
      <c r="A446" s="35">
        <v>46467</v>
      </c>
      <c r="B446" s="36" t="s">
        <v>65</v>
      </c>
      <c r="C446" s="36" t="s">
        <v>16</v>
      </c>
      <c r="D446" s="36" t="s">
        <v>64</v>
      </c>
      <c r="E446" s="36" t="s">
        <v>16</v>
      </c>
      <c r="F446" s="37">
        <f>IF(OR(D446="Darba diena",D446="Pārcelta darba diena"),IF(AND(E446="Jā",Grafiks!$N$3&gt;=7),Grafiks!$N$3-1,Grafiks!$N$3),0)</f>
      </c>
    </row>
    <row r="447" spans="1:6" x14ac:dyDescent="0.25">
      <c r="A447" s="30">
        <v>46468</v>
      </c>
      <c r="B447" t="s">
        <v>66</v>
      </c>
      <c r="C447" t="s">
        <v>16</v>
      </c>
      <c r="D447" t="s">
        <v>67</v>
      </c>
      <c r="E447" t="s">
        <v>16</v>
      </c>
      <c r="F447" s="23">
        <f>IF(OR(D447="Darba diena",D447="Pārcelta darba diena"),IF(AND(E447="Jā",Grafiks!$N$3&gt;=7),Grafiks!$N$3-1,Grafiks!$N$3),0)</f>
      </c>
    </row>
    <row r="448" spans="1:6" x14ac:dyDescent="0.25">
      <c r="A448" s="30">
        <v>46469</v>
      </c>
      <c r="B448" t="s">
        <v>68</v>
      </c>
      <c r="C448" t="s">
        <v>16</v>
      </c>
      <c r="D448" t="s">
        <v>67</v>
      </c>
      <c r="E448" t="s">
        <v>16</v>
      </c>
      <c r="F448" s="23">
        <f>IF(OR(D448="Darba diena",D448="Pārcelta darba diena"),IF(AND(E448="Jā",Grafiks!$N$3&gt;=7),Grafiks!$N$3-1,Grafiks!$N$3),0)</f>
      </c>
    </row>
    <row r="449" spans="1:6" x14ac:dyDescent="0.25">
      <c r="A449" s="30">
        <v>46470</v>
      </c>
      <c r="B449" t="s">
        <v>69</v>
      </c>
      <c r="C449" t="s">
        <v>16</v>
      </c>
      <c r="D449" t="s">
        <v>67</v>
      </c>
      <c r="E449" t="s">
        <v>16</v>
      </c>
      <c r="F449" s="23">
        <f>IF(OR(D449="Darba diena",D449="Pārcelta darba diena"),IF(AND(E449="Jā",Grafiks!$N$3&gt;=7),Grafiks!$N$3-1,Grafiks!$N$3),0)</f>
      </c>
    </row>
    <row r="450" spans="1:6" x14ac:dyDescent="0.25">
      <c r="A450" s="30">
        <v>46471</v>
      </c>
      <c r="B450" t="s">
        <v>57</v>
      </c>
      <c r="C450" t="s">
        <v>16</v>
      </c>
      <c r="D450" t="s">
        <v>67</v>
      </c>
      <c r="E450" t="s">
        <v>72</v>
      </c>
      <c r="F450" s="23">
        <f>IF(OR(D450="Darba diena",D450="Pārcelta darba diena"),IF(AND(E450="Jā",Grafiks!$N$3&gt;=7),Grafiks!$N$3-1,Grafiks!$N$3),0)</f>
      </c>
    </row>
    <row r="451" spans="1:6" x14ac:dyDescent="0.25">
      <c r="A451" s="32">
        <v>46472</v>
      </c>
      <c r="B451" s="33" t="s">
        <v>60</v>
      </c>
      <c r="C451" s="33" t="s">
        <v>73</v>
      </c>
      <c r="D451" s="33" t="s">
        <v>59</v>
      </c>
      <c r="E451" s="33" t="s">
        <v>16</v>
      </c>
      <c r="F451" s="34">
        <f>IF(OR(D451="Darba diena",D451="Pārcelta darba diena"),IF(AND(E451="Jā",Grafiks!$N$3&gt;=7),Grafiks!$N$3-1,Grafiks!$N$3),0)</f>
      </c>
    </row>
    <row r="452" spans="1:6" x14ac:dyDescent="0.25">
      <c r="A452" s="35">
        <v>46473</v>
      </c>
      <c r="B452" s="36" t="s">
        <v>63</v>
      </c>
      <c r="C452" s="36" t="s">
        <v>16</v>
      </c>
      <c r="D452" s="36" t="s">
        <v>64</v>
      </c>
      <c r="E452" s="36" t="s">
        <v>16</v>
      </c>
      <c r="F452" s="37">
        <f>IF(OR(D452="Darba diena",D452="Pārcelta darba diena"),IF(AND(E452="Jā",Grafiks!$N$3&gt;=7),Grafiks!$N$3-1,Grafiks!$N$3),0)</f>
      </c>
    </row>
    <row r="453" spans="1:6" x14ac:dyDescent="0.25">
      <c r="A453" s="32">
        <v>46474</v>
      </c>
      <c r="B453" s="33" t="s">
        <v>65</v>
      </c>
      <c r="C453" s="33" t="s">
        <v>74</v>
      </c>
      <c r="D453" s="33" t="s">
        <v>59</v>
      </c>
      <c r="E453" s="33" t="s">
        <v>16</v>
      </c>
      <c r="F453" s="34">
        <f>IF(OR(D453="Darba diena",D453="Pārcelta darba diena"),IF(AND(E453="Jā",Grafiks!$N$3&gt;=7),Grafiks!$N$3-1,Grafiks!$N$3),0)</f>
      </c>
    </row>
    <row r="454" spans="1:6" x14ac:dyDescent="0.25">
      <c r="A454" s="32">
        <v>46475</v>
      </c>
      <c r="B454" s="33" t="s">
        <v>66</v>
      </c>
      <c r="C454" s="33" t="s">
        <v>75</v>
      </c>
      <c r="D454" s="33" t="s">
        <v>59</v>
      </c>
      <c r="E454" s="33" t="s">
        <v>16</v>
      </c>
      <c r="F454" s="34">
        <f>IF(OR(D454="Darba diena",D454="Pārcelta darba diena"),IF(AND(E454="Jā",Grafiks!$N$3&gt;=7),Grafiks!$N$3-1,Grafiks!$N$3),0)</f>
      </c>
    </row>
    <row r="455" spans="1:6" x14ac:dyDescent="0.25">
      <c r="A455" s="30">
        <v>46476</v>
      </c>
      <c r="B455" t="s">
        <v>68</v>
      </c>
      <c r="C455" t="s">
        <v>16</v>
      </c>
      <c r="D455" t="s">
        <v>67</v>
      </c>
      <c r="E455" t="s">
        <v>16</v>
      </c>
      <c r="F455" s="23">
        <f>IF(OR(D455="Darba diena",D455="Pārcelta darba diena"),IF(AND(E455="Jā",Grafiks!$N$3&gt;=7),Grafiks!$N$3-1,Grafiks!$N$3),0)</f>
      </c>
    </row>
    <row r="456" spans="1:6" x14ac:dyDescent="0.25">
      <c r="A456" s="30">
        <v>46477</v>
      </c>
      <c r="B456" t="s">
        <v>69</v>
      </c>
      <c r="C456" t="s">
        <v>16</v>
      </c>
      <c r="D456" t="s">
        <v>67</v>
      </c>
      <c r="E456" t="s">
        <v>16</v>
      </c>
      <c r="F456" s="23">
        <f>IF(OR(D456="Darba diena",D456="Pārcelta darba diena"),IF(AND(E456="Jā",Grafiks!$N$3&gt;=7),Grafiks!$N$3-1,Grafiks!$N$3),0)</f>
      </c>
    </row>
    <row r="457" spans="1:6" x14ac:dyDescent="0.25">
      <c r="A457" s="30">
        <v>46478</v>
      </c>
      <c r="B457" t="s">
        <v>57</v>
      </c>
      <c r="C457" t="s">
        <v>16</v>
      </c>
      <c r="D457" t="s">
        <v>67</v>
      </c>
      <c r="E457" t="s">
        <v>16</v>
      </c>
      <c r="F457" s="23">
        <f>IF(OR(D457="Darba diena",D457="Pārcelta darba diena"),IF(AND(E457="Jā",Grafiks!$N$3&gt;=7),Grafiks!$N$3-1,Grafiks!$N$3),0)</f>
      </c>
    </row>
    <row r="458" spans="1:6" x14ac:dyDescent="0.25">
      <c r="A458" s="30">
        <v>46479</v>
      </c>
      <c r="B458" t="s">
        <v>60</v>
      </c>
      <c r="C458" t="s">
        <v>16</v>
      </c>
      <c r="D458" t="s">
        <v>67</v>
      </c>
      <c r="E458" t="s">
        <v>16</v>
      </c>
      <c r="F458" s="23">
        <f>IF(OR(D458="Darba diena",D458="Pārcelta darba diena"),IF(AND(E458="Jā",Grafiks!$N$3&gt;=7),Grafiks!$N$3-1,Grafiks!$N$3),0)</f>
      </c>
    </row>
    <row r="459" spans="1:6" x14ac:dyDescent="0.25">
      <c r="A459" s="35">
        <v>46480</v>
      </c>
      <c r="B459" s="36" t="s">
        <v>63</v>
      </c>
      <c r="C459" s="36" t="s">
        <v>16</v>
      </c>
      <c r="D459" s="36" t="s">
        <v>64</v>
      </c>
      <c r="E459" s="36" t="s">
        <v>16</v>
      </c>
      <c r="F459" s="37">
        <f>IF(OR(D459="Darba diena",D459="Pārcelta darba diena"),IF(AND(E459="Jā",Grafiks!$N$3&gt;=7),Grafiks!$N$3-1,Grafiks!$N$3),0)</f>
      </c>
    </row>
    <row r="460" spans="1:6" x14ac:dyDescent="0.25">
      <c r="A460" s="35">
        <v>46481</v>
      </c>
      <c r="B460" s="36" t="s">
        <v>65</v>
      </c>
      <c r="C460" s="36" t="s">
        <v>16</v>
      </c>
      <c r="D460" s="36" t="s">
        <v>64</v>
      </c>
      <c r="E460" s="36" t="s">
        <v>16</v>
      </c>
      <c r="F460" s="37">
        <f>IF(OR(D460="Darba diena",D460="Pārcelta darba diena"),IF(AND(E460="Jā",Grafiks!$N$3&gt;=7),Grafiks!$N$3-1,Grafiks!$N$3),0)</f>
      </c>
    </row>
    <row r="461" spans="1:6" x14ac:dyDescent="0.25">
      <c r="A461" s="30">
        <v>46482</v>
      </c>
      <c r="B461" t="s">
        <v>66</v>
      </c>
      <c r="C461" t="s">
        <v>16</v>
      </c>
      <c r="D461" t="s">
        <v>67</v>
      </c>
      <c r="E461" t="s">
        <v>16</v>
      </c>
      <c r="F461" s="23">
        <f>IF(OR(D461="Darba diena",D461="Pārcelta darba diena"),IF(AND(E461="Jā",Grafiks!$N$3&gt;=7),Grafiks!$N$3-1,Grafiks!$N$3),0)</f>
      </c>
    </row>
    <row r="462" spans="1:6" x14ac:dyDescent="0.25">
      <c r="A462" s="30">
        <v>46483</v>
      </c>
      <c r="B462" t="s">
        <v>68</v>
      </c>
      <c r="C462" t="s">
        <v>16</v>
      </c>
      <c r="D462" t="s">
        <v>67</v>
      </c>
      <c r="E462" t="s">
        <v>16</v>
      </c>
      <c r="F462" s="23">
        <f>IF(OR(D462="Darba diena",D462="Pārcelta darba diena"),IF(AND(E462="Jā",Grafiks!$N$3&gt;=7),Grafiks!$N$3-1,Grafiks!$N$3),0)</f>
      </c>
    </row>
    <row r="463" spans="1:6" x14ac:dyDescent="0.25">
      <c r="A463" s="30">
        <v>46484</v>
      </c>
      <c r="B463" t="s">
        <v>69</v>
      </c>
      <c r="C463" t="s">
        <v>16</v>
      </c>
      <c r="D463" t="s">
        <v>67</v>
      </c>
      <c r="E463" t="s">
        <v>16</v>
      </c>
      <c r="F463" s="23">
        <f>IF(OR(D463="Darba diena",D463="Pārcelta darba diena"),IF(AND(E463="Jā",Grafiks!$N$3&gt;=7),Grafiks!$N$3-1,Grafiks!$N$3),0)</f>
      </c>
    </row>
    <row r="464" spans="1:6" x14ac:dyDescent="0.25">
      <c r="A464" s="30">
        <v>46485</v>
      </c>
      <c r="B464" t="s">
        <v>57</v>
      </c>
      <c r="C464" t="s">
        <v>16</v>
      </c>
      <c r="D464" t="s">
        <v>67</v>
      </c>
      <c r="E464" t="s">
        <v>16</v>
      </c>
      <c r="F464" s="23">
        <f>IF(OR(D464="Darba diena",D464="Pārcelta darba diena"),IF(AND(E464="Jā",Grafiks!$N$3&gt;=7),Grafiks!$N$3-1,Grafiks!$N$3),0)</f>
      </c>
    </row>
    <row r="465" spans="1:6" x14ac:dyDescent="0.25">
      <c r="A465" s="30">
        <v>46486</v>
      </c>
      <c r="B465" t="s">
        <v>60</v>
      </c>
      <c r="C465" t="s">
        <v>16</v>
      </c>
      <c r="D465" t="s">
        <v>67</v>
      </c>
      <c r="E465" t="s">
        <v>16</v>
      </c>
      <c r="F465" s="23">
        <f>IF(OR(D465="Darba diena",D465="Pārcelta darba diena"),IF(AND(E465="Jā",Grafiks!$N$3&gt;=7),Grafiks!$N$3-1,Grafiks!$N$3),0)</f>
      </c>
    </row>
    <row r="466" spans="1:6" x14ac:dyDescent="0.25">
      <c r="A466" s="35">
        <v>46487</v>
      </c>
      <c r="B466" s="36" t="s">
        <v>63</v>
      </c>
      <c r="C466" s="36" t="s">
        <v>16</v>
      </c>
      <c r="D466" s="36" t="s">
        <v>64</v>
      </c>
      <c r="E466" s="36" t="s">
        <v>16</v>
      </c>
      <c r="F466" s="37">
        <f>IF(OR(D466="Darba diena",D466="Pārcelta darba diena"),IF(AND(E466="Jā",Grafiks!$N$3&gt;=7),Grafiks!$N$3-1,Grafiks!$N$3),0)</f>
      </c>
    </row>
    <row r="467" spans="1:6" x14ac:dyDescent="0.25">
      <c r="A467" s="35">
        <v>46488</v>
      </c>
      <c r="B467" s="36" t="s">
        <v>65</v>
      </c>
      <c r="C467" s="36" t="s">
        <v>16</v>
      </c>
      <c r="D467" s="36" t="s">
        <v>64</v>
      </c>
      <c r="E467" s="36" t="s">
        <v>16</v>
      </c>
      <c r="F467" s="37">
        <f>IF(OR(D467="Darba diena",D467="Pārcelta darba diena"),IF(AND(E467="Jā",Grafiks!$N$3&gt;=7),Grafiks!$N$3-1,Grafiks!$N$3),0)</f>
      </c>
    </row>
    <row r="468" spans="1:6" x14ac:dyDescent="0.25">
      <c r="A468" s="30">
        <v>46489</v>
      </c>
      <c r="B468" t="s">
        <v>66</v>
      </c>
      <c r="C468" t="s">
        <v>16</v>
      </c>
      <c r="D468" t="s">
        <v>67</v>
      </c>
      <c r="E468" t="s">
        <v>16</v>
      </c>
      <c r="F468" s="23">
        <f>IF(OR(D468="Darba diena",D468="Pārcelta darba diena"),IF(AND(E468="Jā",Grafiks!$N$3&gt;=7),Grafiks!$N$3-1,Grafiks!$N$3),0)</f>
      </c>
    </row>
    <row r="469" spans="1:6" x14ac:dyDescent="0.25">
      <c r="A469" s="30">
        <v>46490</v>
      </c>
      <c r="B469" t="s">
        <v>68</v>
      </c>
      <c r="C469" t="s">
        <v>16</v>
      </c>
      <c r="D469" t="s">
        <v>67</v>
      </c>
      <c r="E469" t="s">
        <v>16</v>
      </c>
      <c r="F469" s="23">
        <f>IF(OR(D469="Darba diena",D469="Pārcelta darba diena"),IF(AND(E469="Jā",Grafiks!$N$3&gt;=7),Grafiks!$N$3-1,Grafiks!$N$3),0)</f>
      </c>
    </row>
    <row r="470" spans="1:6" x14ac:dyDescent="0.25">
      <c r="A470" s="30">
        <v>46491</v>
      </c>
      <c r="B470" t="s">
        <v>69</v>
      </c>
      <c r="C470" t="s">
        <v>16</v>
      </c>
      <c r="D470" t="s">
        <v>67</v>
      </c>
      <c r="E470" t="s">
        <v>16</v>
      </c>
      <c r="F470" s="23">
        <f>IF(OR(D470="Darba diena",D470="Pārcelta darba diena"),IF(AND(E470="Jā",Grafiks!$N$3&gt;=7),Grafiks!$N$3-1,Grafiks!$N$3),0)</f>
      </c>
    </row>
    <row r="471" spans="1:6" x14ac:dyDescent="0.25">
      <c r="A471" s="30">
        <v>46492</v>
      </c>
      <c r="B471" t="s">
        <v>57</v>
      </c>
      <c r="C471" t="s">
        <v>16</v>
      </c>
      <c r="D471" t="s">
        <v>67</v>
      </c>
      <c r="E471" t="s">
        <v>16</v>
      </c>
      <c r="F471" s="23">
        <f>IF(OR(D471="Darba diena",D471="Pārcelta darba diena"),IF(AND(E471="Jā",Grafiks!$N$3&gt;=7),Grafiks!$N$3-1,Grafiks!$N$3),0)</f>
      </c>
    </row>
    <row r="472" spans="1:6" x14ac:dyDescent="0.25">
      <c r="A472" s="30">
        <v>46493</v>
      </c>
      <c r="B472" t="s">
        <v>60</v>
      </c>
      <c r="C472" t="s">
        <v>16</v>
      </c>
      <c r="D472" t="s">
        <v>67</v>
      </c>
      <c r="E472" t="s">
        <v>16</v>
      </c>
      <c r="F472" s="23">
        <f>IF(OR(D472="Darba diena",D472="Pārcelta darba diena"),IF(AND(E472="Jā",Grafiks!$N$3&gt;=7),Grafiks!$N$3-1,Grafiks!$N$3),0)</f>
      </c>
    </row>
    <row r="473" spans="1:6" x14ac:dyDescent="0.25">
      <c r="A473" s="35">
        <v>46494</v>
      </c>
      <c r="B473" s="36" t="s">
        <v>63</v>
      </c>
      <c r="C473" s="36" t="s">
        <v>16</v>
      </c>
      <c r="D473" s="36" t="s">
        <v>64</v>
      </c>
      <c r="E473" s="36" t="s">
        <v>16</v>
      </c>
      <c r="F473" s="37">
        <f>IF(OR(D473="Darba diena",D473="Pārcelta darba diena"),IF(AND(E473="Jā",Grafiks!$N$3&gt;=7),Grafiks!$N$3-1,Grafiks!$N$3),0)</f>
      </c>
    </row>
    <row r="474" spans="1:6" x14ac:dyDescent="0.25">
      <c r="A474" s="35">
        <v>46495</v>
      </c>
      <c r="B474" s="36" t="s">
        <v>65</v>
      </c>
      <c r="C474" s="36" t="s">
        <v>16</v>
      </c>
      <c r="D474" s="36" t="s">
        <v>64</v>
      </c>
      <c r="E474" s="36" t="s">
        <v>16</v>
      </c>
      <c r="F474" s="37">
        <f>IF(OR(D474="Darba diena",D474="Pārcelta darba diena"),IF(AND(E474="Jā",Grafiks!$N$3&gt;=7),Grafiks!$N$3-1,Grafiks!$N$3),0)</f>
      </c>
    </row>
    <row r="475" spans="1:6" x14ac:dyDescent="0.25">
      <c r="A475" s="30">
        <v>46496</v>
      </c>
      <c r="B475" t="s">
        <v>66</v>
      </c>
      <c r="C475" t="s">
        <v>16</v>
      </c>
      <c r="D475" t="s">
        <v>67</v>
      </c>
      <c r="E475" t="s">
        <v>16</v>
      </c>
      <c r="F475" s="23">
        <f>IF(OR(D475="Darba diena",D475="Pārcelta darba diena"),IF(AND(E475="Jā",Grafiks!$N$3&gt;=7),Grafiks!$N$3-1,Grafiks!$N$3),0)</f>
      </c>
    </row>
    <row r="476" spans="1:6" x14ac:dyDescent="0.25">
      <c r="A476" s="30">
        <v>46497</v>
      </c>
      <c r="B476" t="s">
        <v>68</v>
      </c>
      <c r="C476" t="s">
        <v>16</v>
      </c>
      <c r="D476" t="s">
        <v>67</v>
      </c>
      <c r="E476" t="s">
        <v>16</v>
      </c>
      <c r="F476" s="23">
        <f>IF(OR(D476="Darba diena",D476="Pārcelta darba diena"),IF(AND(E476="Jā",Grafiks!$N$3&gt;=7),Grafiks!$N$3-1,Grafiks!$N$3),0)</f>
      </c>
    </row>
    <row r="477" spans="1:6" x14ac:dyDescent="0.25">
      <c r="A477" s="30">
        <v>46498</v>
      </c>
      <c r="B477" t="s">
        <v>69</v>
      </c>
      <c r="C477" t="s">
        <v>16</v>
      </c>
      <c r="D477" t="s">
        <v>67</v>
      </c>
      <c r="E477" t="s">
        <v>16</v>
      </c>
      <c r="F477" s="23">
        <f>IF(OR(D477="Darba diena",D477="Pārcelta darba diena"),IF(AND(E477="Jā",Grafiks!$N$3&gt;=7),Grafiks!$N$3-1,Grafiks!$N$3),0)</f>
      </c>
    </row>
    <row r="478" spans="1:6" x14ac:dyDescent="0.25">
      <c r="A478" s="30">
        <v>46499</v>
      </c>
      <c r="B478" t="s">
        <v>57</v>
      </c>
      <c r="C478" t="s">
        <v>16</v>
      </c>
      <c r="D478" t="s">
        <v>67</v>
      </c>
      <c r="E478" t="s">
        <v>16</v>
      </c>
      <c r="F478" s="23">
        <f>IF(OR(D478="Darba diena",D478="Pārcelta darba diena"),IF(AND(E478="Jā",Grafiks!$N$3&gt;=7),Grafiks!$N$3-1,Grafiks!$N$3),0)</f>
      </c>
    </row>
    <row r="479" spans="1:6" x14ac:dyDescent="0.25">
      <c r="A479" s="30">
        <v>46500</v>
      </c>
      <c r="B479" t="s">
        <v>60</v>
      </c>
      <c r="C479" t="s">
        <v>16</v>
      </c>
      <c r="D479" t="s">
        <v>67</v>
      </c>
      <c r="E479" t="s">
        <v>16</v>
      </c>
      <c r="F479" s="23">
        <f>IF(OR(D479="Darba diena",D479="Pārcelta darba diena"),IF(AND(E479="Jā",Grafiks!$N$3&gt;=7),Grafiks!$N$3-1,Grafiks!$N$3),0)</f>
      </c>
    </row>
    <row r="480" spans="1:6" x14ac:dyDescent="0.25">
      <c r="A480" s="35">
        <v>46501</v>
      </c>
      <c r="B480" s="36" t="s">
        <v>63</v>
      </c>
      <c r="C480" s="36" t="s">
        <v>16</v>
      </c>
      <c r="D480" s="36" t="s">
        <v>64</v>
      </c>
      <c r="E480" s="36" t="s">
        <v>16</v>
      </c>
      <c r="F480" s="37">
        <f>IF(OR(D480="Darba diena",D480="Pārcelta darba diena"),IF(AND(E480="Jā",Grafiks!$N$3&gt;=7),Grafiks!$N$3-1,Grafiks!$N$3),0)</f>
      </c>
    </row>
    <row r="481" spans="1:6" x14ac:dyDescent="0.25">
      <c r="A481" s="35">
        <v>46502</v>
      </c>
      <c r="B481" s="36" t="s">
        <v>65</v>
      </c>
      <c r="C481" s="36" t="s">
        <v>16</v>
      </c>
      <c r="D481" s="36" t="s">
        <v>64</v>
      </c>
      <c r="E481" s="36" t="s">
        <v>16</v>
      </c>
      <c r="F481" s="37">
        <f>IF(OR(D481="Darba diena",D481="Pārcelta darba diena"),IF(AND(E481="Jā",Grafiks!$N$3&gt;=7),Grafiks!$N$3-1,Grafiks!$N$3),0)</f>
      </c>
    </row>
    <row r="482" spans="1:6" x14ac:dyDescent="0.25">
      <c r="A482" s="30">
        <v>46503</v>
      </c>
      <c r="B482" t="s">
        <v>66</v>
      </c>
      <c r="C482" t="s">
        <v>16</v>
      </c>
      <c r="D482" t="s">
        <v>67</v>
      </c>
      <c r="E482" t="s">
        <v>16</v>
      </c>
      <c r="F482" s="23">
        <f>IF(OR(D482="Darba diena",D482="Pārcelta darba diena"),IF(AND(E482="Jā",Grafiks!$N$3&gt;=7),Grafiks!$N$3-1,Grafiks!$N$3),0)</f>
      </c>
    </row>
    <row r="483" spans="1:6" x14ac:dyDescent="0.25">
      <c r="A483" s="30">
        <v>46504</v>
      </c>
      <c r="B483" t="s">
        <v>68</v>
      </c>
      <c r="C483" t="s">
        <v>16</v>
      </c>
      <c r="D483" t="s">
        <v>67</v>
      </c>
      <c r="E483" t="s">
        <v>16</v>
      </c>
      <c r="F483" s="23">
        <f>IF(OR(D483="Darba diena",D483="Pārcelta darba diena"),IF(AND(E483="Jā",Grafiks!$N$3&gt;=7),Grafiks!$N$3-1,Grafiks!$N$3),0)</f>
      </c>
    </row>
    <row r="484" spans="1:6" x14ac:dyDescent="0.25">
      <c r="A484" s="30">
        <v>46505</v>
      </c>
      <c r="B484" t="s">
        <v>69</v>
      </c>
      <c r="C484" t="s">
        <v>16</v>
      </c>
      <c r="D484" t="s">
        <v>67</v>
      </c>
      <c r="E484" t="s">
        <v>16</v>
      </c>
      <c r="F484" s="23">
        <f>IF(OR(D484="Darba diena",D484="Pārcelta darba diena"),IF(AND(E484="Jā",Grafiks!$N$3&gt;=7),Grafiks!$N$3-1,Grafiks!$N$3),0)</f>
      </c>
    </row>
    <row r="485" spans="1:6" x14ac:dyDescent="0.25">
      <c r="A485" s="30">
        <v>46506</v>
      </c>
      <c r="B485" t="s">
        <v>57</v>
      </c>
      <c r="C485" t="s">
        <v>16</v>
      </c>
      <c r="D485" t="s">
        <v>67</v>
      </c>
      <c r="E485" t="s">
        <v>16</v>
      </c>
      <c r="F485" s="23">
        <f>IF(OR(D485="Darba diena",D485="Pārcelta darba diena"),IF(AND(E485="Jā",Grafiks!$N$3&gt;=7),Grafiks!$N$3-1,Grafiks!$N$3),0)</f>
      </c>
    </row>
    <row r="486" spans="1:6" x14ac:dyDescent="0.25">
      <c r="A486" s="30">
        <v>46507</v>
      </c>
      <c r="B486" t="s">
        <v>60</v>
      </c>
      <c r="C486" t="s">
        <v>16</v>
      </c>
      <c r="D486" t="s">
        <v>67</v>
      </c>
      <c r="E486" t="s">
        <v>72</v>
      </c>
      <c r="F486" s="23">
        <f>IF(OR(D486="Darba diena",D486="Pārcelta darba diena"),IF(AND(E486="Jā",Grafiks!$N$3&gt;=7),Grafiks!$N$3-1,Grafiks!$N$3),0)</f>
      </c>
    </row>
    <row r="487" spans="1:6" x14ac:dyDescent="0.25">
      <c r="A487" s="32">
        <v>46508</v>
      </c>
      <c r="B487" s="33" t="s">
        <v>63</v>
      </c>
      <c r="C487" s="33" t="s">
        <v>76</v>
      </c>
      <c r="D487" s="33" t="s">
        <v>59</v>
      </c>
      <c r="E487" s="33" t="s">
        <v>16</v>
      </c>
      <c r="F487" s="34">
        <f>IF(OR(D487="Darba diena",D487="Pārcelta darba diena"),IF(AND(E487="Jā",Grafiks!$N$3&gt;=7),Grafiks!$N$3-1,Grafiks!$N$3),0)</f>
      </c>
    </row>
    <row r="488" spans="1:6" x14ac:dyDescent="0.25">
      <c r="A488" s="35">
        <v>46509</v>
      </c>
      <c r="B488" s="36" t="s">
        <v>65</v>
      </c>
      <c r="C488" s="36" t="s">
        <v>16</v>
      </c>
      <c r="D488" s="36" t="s">
        <v>64</v>
      </c>
      <c r="E488" s="36" t="s">
        <v>16</v>
      </c>
      <c r="F488" s="37">
        <f>IF(OR(D488="Darba diena",D488="Pārcelta darba diena"),IF(AND(E488="Jā",Grafiks!$N$3&gt;=7),Grafiks!$N$3-1,Grafiks!$N$3),0)</f>
      </c>
    </row>
    <row r="489" spans="1:6" x14ac:dyDescent="0.25">
      <c r="A489" s="30">
        <v>46510</v>
      </c>
      <c r="B489" t="s">
        <v>66</v>
      </c>
      <c r="C489" t="s">
        <v>16</v>
      </c>
      <c r="D489" t="s">
        <v>67</v>
      </c>
      <c r="E489" t="s">
        <v>72</v>
      </c>
      <c r="F489" s="23">
        <f>IF(OR(D489="Darba diena",D489="Pārcelta darba diena"),IF(AND(E489="Jā",Grafiks!$N$3&gt;=7),Grafiks!$N$3-1,Grafiks!$N$3),0)</f>
      </c>
    </row>
    <row r="490" spans="1:6" x14ac:dyDescent="0.25">
      <c r="A490" s="32">
        <v>46511</v>
      </c>
      <c r="B490" s="33" t="s">
        <v>68</v>
      </c>
      <c r="C490" s="33" t="s">
        <v>77</v>
      </c>
      <c r="D490" s="33" t="s">
        <v>59</v>
      </c>
      <c r="E490" s="33" t="s">
        <v>16</v>
      </c>
      <c r="F490" s="34">
        <f>IF(OR(D490="Darba diena",D490="Pārcelta darba diena"),IF(AND(E490="Jā",Grafiks!$N$3&gt;=7),Grafiks!$N$3-1,Grafiks!$N$3),0)</f>
      </c>
    </row>
    <row r="491" spans="1:6" x14ac:dyDescent="0.25">
      <c r="A491" s="30">
        <v>46512</v>
      </c>
      <c r="B491" t="s">
        <v>69</v>
      </c>
      <c r="C491" t="s">
        <v>16</v>
      </c>
      <c r="D491" t="s">
        <v>67</v>
      </c>
      <c r="E491" t="s">
        <v>16</v>
      </c>
      <c r="F491" s="23">
        <f>IF(OR(D491="Darba diena",D491="Pārcelta darba diena"),IF(AND(E491="Jā",Grafiks!$N$3&gt;=7),Grafiks!$N$3-1,Grafiks!$N$3),0)</f>
      </c>
    </row>
    <row r="492" spans="1:6" x14ac:dyDescent="0.25">
      <c r="A492" s="30">
        <v>46513</v>
      </c>
      <c r="B492" t="s">
        <v>57</v>
      </c>
      <c r="C492" t="s">
        <v>16</v>
      </c>
      <c r="D492" t="s">
        <v>67</v>
      </c>
      <c r="E492" t="s">
        <v>16</v>
      </c>
      <c r="F492" s="23">
        <f>IF(OR(D492="Darba diena",D492="Pārcelta darba diena"),IF(AND(E492="Jā",Grafiks!$N$3&gt;=7),Grafiks!$N$3-1,Grafiks!$N$3),0)</f>
      </c>
    </row>
    <row r="493" spans="1:6" x14ac:dyDescent="0.25">
      <c r="A493" s="30">
        <v>46514</v>
      </c>
      <c r="B493" t="s">
        <v>60</v>
      </c>
      <c r="C493" t="s">
        <v>16</v>
      </c>
      <c r="D493" t="s">
        <v>67</v>
      </c>
      <c r="E493" t="s">
        <v>16</v>
      </c>
      <c r="F493" s="23">
        <f>IF(OR(D493="Darba diena",D493="Pārcelta darba diena"),IF(AND(E493="Jā",Grafiks!$N$3&gt;=7),Grafiks!$N$3-1,Grafiks!$N$3),0)</f>
      </c>
    </row>
    <row r="494" spans="1:6" x14ac:dyDescent="0.25">
      <c r="A494" s="35">
        <v>46515</v>
      </c>
      <c r="B494" s="36" t="s">
        <v>63</v>
      </c>
      <c r="C494" s="36" t="s">
        <v>16</v>
      </c>
      <c r="D494" s="36" t="s">
        <v>64</v>
      </c>
      <c r="E494" s="36" t="s">
        <v>16</v>
      </c>
      <c r="F494" s="37">
        <f>IF(OR(D494="Darba diena",D494="Pārcelta darba diena"),IF(AND(E494="Jā",Grafiks!$N$3&gt;=7),Grafiks!$N$3-1,Grafiks!$N$3),0)</f>
      </c>
    </row>
    <row r="495" spans="1:6" x14ac:dyDescent="0.25">
      <c r="A495" s="32">
        <v>46516</v>
      </c>
      <c r="B495" s="33" t="s">
        <v>65</v>
      </c>
      <c r="C495" s="33" t="s">
        <v>78</v>
      </c>
      <c r="D495" s="33" t="s">
        <v>59</v>
      </c>
      <c r="E495" s="33" t="s">
        <v>16</v>
      </c>
      <c r="F495" s="34">
        <f>IF(OR(D495="Darba diena",D495="Pārcelta darba diena"),IF(AND(E495="Jā",Grafiks!$N$3&gt;=7),Grafiks!$N$3-1,Grafiks!$N$3),0)</f>
      </c>
    </row>
    <row r="496" spans="1:6" x14ac:dyDescent="0.25">
      <c r="A496" s="30">
        <v>46517</v>
      </c>
      <c r="B496" t="s">
        <v>66</v>
      </c>
      <c r="C496" t="s">
        <v>16</v>
      </c>
      <c r="D496" t="s">
        <v>67</v>
      </c>
      <c r="E496" t="s">
        <v>16</v>
      </c>
      <c r="F496" s="23">
        <f>IF(OR(D496="Darba diena",D496="Pārcelta darba diena"),IF(AND(E496="Jā",Grafiks!$N$3&gt;=7),Grafiks!$N$3-1,Grafiks!$N$3),0)</f>
      </c>
    </row>
    <row r="497" spans="1:6" x14ac:dyDescent="0.25">
      <c r="A497" s="30">
        <v>46518</v>
      </c>
      <c r="B497" t="s">
        <v>68</v>
      </c>
      <c r="C497" t="s">
        <v>16</v>
      </c>
      <c r="D497" t="s">
        <v>67</v>
      </c>
      <c r="E497" t="s">
        <v>16</v>
      </c>
      <c r="F497" s="23">
        <f>IF(OR(D497="Darba diena",D497="Pārcelta darba diena"),IF(AND(E497="Jā",Grafiks!$N$3&gt;=7),Grafiks!$N$3-1,Grafiks!$N$3),0)</f>
      </c>
    </row>
    <row r="498" spans="1:6" x14ac:dyDescent="0.25">
      <c r="A498" s="30">
        <v>46519</v>
      </c>
      <c r="B498" t="s">
        <v>69</v>
      </c>
      <c r="C498" t="s">
        <v>16</v>
      </c>
      <c r="D498" t="s">
        <v>67</v>
      </c>
      <c r="E498" t="s">
        <v>16</v>
      </c>
      <c r="F498" s="23">
        <f>IF(OR(D498="Darba diena",D498="Pārcelta darba diena"),IF(AND(E498="Jā",Grafiks!$N$3&gt;=7),Grafiks!$N$3-1,Grafiks!$N$3),0)</f>
      </c>
    </row>
    <row r="499" spans="1:6" x14ac:dyDescent="0.25">
      <c r="A499" s="30">
        <v>46520</v>
      </c>
      <c r="B499" t="s">
        <v>57</v>
      </c>
      <c r="C499" t="s">
        <v>16</v>
      </c>
      <c r="D499" t="s">
        <v>67</v>
      </c>
      <c r="E499" t="s">
        <v>16</v>
      </c>
      <c r="F499" s="23">
        <f>IF(OR(D499="Darba diena",D499="Pārcelta darba diena"),IF(AND(E499="Jā",Grafiks!$N$3&gt;=7),Grafiks!$N$3-1,Grafiks!$N$3),0)</f>
      </c>
    </row>
    <row r="500" spans="1:6" x14ac:dyDescent="0.25">
      <c r="A500" s="30">
        <v>46521</v>
      </c>
      <c r="B500" t="s">
        <v>60</v>
      </c>
      <c r="C500" t="s">
        <v>16</v>
      </c>
      <c r="D500" t="s">
        <v>67</v>
      </c>
      <c r="E500" t="s">
        <v>16</v>
      </c>
      <c r="F500" s="23">
        <f>IF(OR(D500="Darba diena",D500="Pārcelta darba diena"),IF(AND(E500="Jā",Grafiks!$N$3&gt;=7),Grafiks!$N$3-1,Grafiks!$N$3),0)</f>
      </c>
    </row>
    <row r="501" spans="1:6" x14ac:dyDescent="0.25">
      <c r="A501" s="35">
        <v>46522</v>
      </c>
      <c r="B501" s="36" t="s">
        <v>63</v>
      </c>
      <c r="C501" s="36" t="s">
        <v>16</v>
      </c>
      <c r="D501" s="36" t="s">
        <v>64</v>
      </c>
      <c r="E501" s="36" t="s">
        <v>16</v>
      </c>
      <c r="F501" s="37">
        <f>IF(OR(D501="Darba diena",D501="Pārcelta darba diena"),IF(AND(E501="Jā",Grafiks!$N$3&gt;=7),Grafiks!$N$3-1,Grafiks!$N$3),0)</f>
      </c>
    </row>
    <row r="502" spans="1:6" x14ac:dyDescent="0.25">
      <c r="A502" s="32">
        <v>46523</v>
      </c>
      <c r="B502" s="33" t="s">
        <v>65</v>
      </c>
      <c r="C502" s="33" t="s">
        <v>79</v>
      </c>
      <c r="D502" s="33" t="s">
        <v>59</v>
      </c>
      <c r="E502" s="33" t="s">
        <v>16</v>
      </c>
      <c r="F502" s="34">
        <f>IF(OR(D502="Darba diena",D502="Pārcelta darba diena"),IF(AND(E502="Jā",Grafiks!$N$3&gt;=7),Grafiks!$N$3-1,Grafiks!$N$3),0)</f>
      </c>
    </row>
    <row r="503" spans="1:6" x14ac:dyDescent="0.25">
      <c r="A503" s="30">
        <v>46524</v>
      </c>
      <c r="B503" t="s">
        <v>66</v>
      </c>
      <c r="C503" t="s">
        <v>16</v>
      </c>
      <c r="D503" t="s">
        <v>67</v>
      </c>
      <c r="E503" t="s">
        <v>16</v>
      </c>
      <c r="F503" s="23">
        <f>IF(OR(D503="Darba diena",D503="Pārcelta darba diena"),IF(AND(E503="Jā",Grafiks!$N$3&gt;=7),Grafiks!$N$3-1,Grafiks!$N$3),0)</f>
      </c>
    </row>
    <row r="504" spans="1:6" x14ac:dyDescent="0.25">
      <c r="A504" s="30">
        <v>46525</v>
      </c>
      <c r="B504" t="s">
        <v>68</v>
      </c>
      <c r="C504" t="s">
        <v>16</v>
      </c>
      <c r="D504" t="s">
        <v>67</v>
      </c>
      <c r="E504" t="s">
        <v>16</v>
      </c>
      <c r="F504" s="23">
        <f>IF(OR(D504="Darba diena",D504="Pārcelta darba diena"),IF(AND(E504="Jā",Grafiks!$N$3&gt;=7),Grafiks!$N$3-1,Grafiks!$N$3),0)</f>
      </c>
    </row>
    <row r="505" spans="1:6" x14ac:dyDescent="0.25">
      <c r="A505" s="30">
        <v>46526</v>
      </c>
      <c r="B505" t="s">
        <v>69</v>
      </c>
      <c r="C505" t="s">
        <v>16</v>
      </c>
      <c r="D505" t="s">
        <v>67</v>
      </c>
      <c r="E505" t="s">
        <v>16</v>
      </c>
      <c r="F505" s="23">
        <f>IF(OR(D505="Darba diena",D505="Pārcelta darba diena"),IF(AND(E505="Jā",Grafiks!$N$3&gt;=7),Grafiks!$N$3-1,Grafiks!$N$3),0)</f>
      </c>
    </row>
    <row r="506" spans="1:6" x14ac:dyDescent="0.25">
      <c r="A506" s="30">
        <v>46527</v>
      </c>
      <c r="B506" t="s">
        <v>57</v>
      </c>
      <c r="C506" t="s">
        <v>16</v>
      </c>
      <c r="D506" t="s">
        <v>67</v>
      </c>
      <c r="E506" t="s">
        <v>16</v>
      </c>
      <c r="F506" s="23">
        <f>IF(OR(D506="Darba diena",D506="Pārcelta darba diena"),IF(AND(E506="Jā",Grafiks!$N$3&gt;=7),Grafiks!$N$3-1,Grafiks!$N$3),0)</f>
      </c>
    </row>
    <row r="507" spans="1:6" x14ac:dyDescent="0.25">
      <c r="A507" s="30">
        <v>46528</v>
      </c>
      <c r="B507" t="s">
        <v>60</v>
      </c>
      <c r="C507" t="s">
        <v>16</v>
      </c>
      <c r="D507" t="s">
        <v>67</v>
      </c>
      <c r="E507" t="s">
        <v>16</v>
      </c>
      <c r="F507" s="23">
        <f>IF(OR(D507="Darba diena",D507="Pārcelta darba diena"),IF(AND(E507="Jā",Grafiks!$N$3&gt;=7),Grafiks!$N$3-1,Grafiks!$N$3),0)</f>
      </c>
    </row>
    <row r="508" spans="1:6" x14ac:dyDescent="0.25">
      <c r="A508" s="35">
        <v>46529</v>
      </c>
      <c r="B508" s="36" t="s">
        <v>63</v>
      </c>
      <c r="C508" s="36" t="s">
        <v>16</v>
      </c>
      <c r="D508" s="36" t="s">
        <v>64</v>
      </c>
      <c r="E508" s="36" t="s">
        <v>16</v>
      </c>
      <c r="F508" s="37">
        <f>IF(OR(D508="Darba diena",D508="Pārcelta darba diena"),IF(AND(E508="Jā",Grafiks!$N$3&gt;=7),Grafiks!$N$3-1,Grafiks!$N$3),0)</f>
      </c>
    </row>
    <row r="509" spans="1:6" x14ac:dyDescent="0.25">
      <c r="A509" s="35">
        <v>46530</v>
      </c>
      <c r="B509" s="36" t="s">
        <v>65</v>
      </c>
      <c r="C509" s="36" t="s">
        <v>16</v>
      </c>
      <c r="D509" s="36" t="s">
        <v>64</v>
      </c>
      <c r="E509" s="36" t="s">
        <v>16</v>
      </c>
      <c r="F509" s="37">
        <f>IF(OR(D509="Darba diena",D509="Pārcelta darba diena"),IF(AND(E509="Jā",Grafiks!$N$3&gt;=7),Grafiks!$N$3-1,Grafiks!$N$3),0)</f>
      </c>
    </row>
    <row r="510" spans="1:6" x14ac:dyDescent="0.25">
      <c r="A510" s="30">
        <v>46531</v>
      </c>
      <c r="B510" t="s">
        <v>66</v>
      </c>
      <c r="C510" t="s">
        <v>16</v>
      </c>
      <c r="D510" t="s">
        <v>67</v>
      </c>
      <c r="E510" t="s">
        <v>16</v>
      </c>
      <c r="F510" s="23">
        <f>IF(OR(D510="Darba diena",D510="Pārcelta darba diena"),IF(AND(E510="Jā",Grafiks!$N$3&gt;=7),Grafiks!$N$3-1,Grafiks!$N$3),0)</f>
      </c>
    </row>
    <row r="511" spans="1:6" x14ac:dyDescent="0.25">
      <c r="A511" s="30">
        <v>46532</v>
      </c>
      <c r="B511" t="s">
        <v>68</v>
      </c>
      <c r="C511" t="s">
        <v>16</v>
      </c>
      <c r="D511" t="s">
        <v>67</v>
      </c>
      <c r="E511" t="s">
        <v>16</v>
      </c>
      <c r="F511" s="23">
        <f>IF(OR(D511="Darba diena",D511="Pārcelta darba diena"),IF(AND(E511="Jā",Grafiks!$N$3&gt;=7),Grafiks!$N$3-1,Grafiks!$N$3),0)</f>
      </c>
    </row>
    <row r="512" spans="1:6" x14ac:dyDescent="0.25">
      <c r="A512" s="30">
        <v>46533</v>
      </c>
      <c r="B512" t="s">
        <v>69</v>
      </c>
      <c r="C512" t="s">
        <v>16</v>
      </c>
      <c r="D512" t="s">
        <v>67</v>
      </c>
      <c r="E512" t="s">
        <v>16</v>
      </c>
      <c r="F512" s="23">
        <f>IF(OR(D512="Darba diena",D512="Pārcelta darba diena"),IF(AND(E512="Jā",Grafiks!$N$3&gt;=7),Grafiks!$N$3-1,Grafiks!$N$3),0)</f>
      </c>
    </row>
    <row r="513" spans="1:6" x14ac:dyDescent="0.25">
      <c r="A513" s="30">
        <v>46534</v>
      </c>
      <c r="B513" t="s">
        <v>57</v>
      </c>
      <c r="C513" t="s">
        <v>16</v>
      </c>
      <c r="D513" t="s">
        <v>67</v>
      </c>
      <c r="E513" t="s">
        <v>16</v>
      </c>
      <c r="F513" s="23">
        <f>IF(OR(D513="Darba diena",D513="Pārcelta darba diena"),IF(AND(E513="Jā",Grafiks!$N$3&gt;=7),Grafiks!$N$3-1,Grafiks!$N$3),0)</f>
      </c>
    </row>
    <row r="514" spans="1:6" x14ac:dyDescent="0.25">
      <c r="A514" s="30">
        <v>46535</v>
      </c>
      <c r="B514" t="s">
        <v>60</v>
      </c>
      <c r="C514" t="s">
        <v>16</v>
      </c>
      <c r="D514" t="s">
        <v>67</v>
      </c>
      <c r="E514" t="s">
        <v>16</v>
      </c>
      <c r="F514" s="23">
        <f>IF(OR(D514="Darba diena",D514="Pārcelta darba diena"),IF(AND(E514="Jā",Grafiks!$N$3&gt;=7),Grafiks!$N$3-1,Grafiks!$N$3),0)</f>
      </c>
    </row>
    <row r="515" spans="1:6" x14ac:dyDescent="0.25">
      <c r="A515" s="35">
        <v>46536</v>
      </c>
      <c r="B515" s="36" t="s">
        <v>63</v>
      </c>
      <c r="C515" s="36" t="s">
        <v>16</v>
      </c>
      <c r="D515" s="36" t="s">
        <v>64</v>
      </c>
      <c r="E515" s="36" t="s">
        <v>16</v>
      </c>
      <c r="F515" s="37">
        <f>IF(OR(D515="Darba diena",D515="Pārcelta darba diena"),IF(AND(E515="Jā",Grafiks!$N$3&gt;=7),Grafiks!$N$3-1,Grafiks!$N$3),0)</f>
      </c>
    </row>
    <row r="516" spans="1:6" x14ac:dyDescent="0.25">
      <c r="A516" s="35">
        <v>46537</v>
      </c>
      <c r="B516" s="36" t="s">
        <v>65</v>
      </c>
      <c r="C516" s="36" t="s">
        <v>16</v>
      </c>
      <c r="D516" s="36" t="s">
        <v>64</v>
      </c>
      <c r="E516" s="36" t="s">
        <v>16</v>
      </c>
      <c r="F516" s="37">
        <f>IF(OR(D516="Darba diena",D516="Pārcelta darba diena"),IF(AND(E516="Jā",Grafiks!$N$3&gt;=7),Grafiks!$N$3-1,Grafiks!$N$3),0)</f>
      </c>
    </row>
    <row r="517" spans="1:6" x14ac:dyDescent="0.25">
      <c r="A517" s="30">
        <v>46538</v>
      </c>
      <c r="B517" t="s">
        <v>66</v>
      </c>
      <c r="C517" t="s">
        <v>16</v>
      </c>
      <c r="D517" t="s">
        <v>67</v>
      </c>
      <c r="E517" t="s">
        <v>16</v>
      </c>
      <c r="F517" s="23">
        <f>IF(OR(D517="Darba diena",D517="Pārcelta darba diena"),IF(AND(E517="Jā",Grafiks!$N$3&gt;=7),Grafiks!$N$3-1,Grafiks!$N$3),0)</f>
      </c>
    </row>
    <row r="518" spans="1:6" x14ac:dyDescent="0.25">
      <c r="A518" s="30">
        <v>46539</v>
      </c>
      <c r="B518" t="s">
        <v>68</v>
      </c>
      <c r="C518" t="s">
        <v>16</v>
      </c>
      <c r="D518" t="s">
        <v>67</v>
      </c>
      <c r="E518" t="s">
        <v>16</v>
      </c>
      <c r="F518" s="23">
        <f>IF(OR(D518="Darba diena",D518="Pārcelta darba diena"),IF(AND(E518="Jā",Grafiks!$N$3&gt;=7),Grafiks!$N$3-1,Grafiks!$N$3),0)</f>
      </c>
    </row>
    <row r="519" spans="1:6" x14ac:dyDescent="0.25">
      <c r="A519" s="30">
        <v>46540</v>
      </c>
      <c r="B519" t="s">
        <v>69</v>
      </c>
      <c r="C519" t="s">
        <v>16</v>
      </c>
      <c r="D519" t="s">
        <v>67</v>
      </c>
      <c r="E519" t="s">
        <v>16</v>
      </c>
      <c r="F519" s="23">
        <f>IF(OR(D519="Darba diena",D519="Pārcelta darba diena"),IF(AND(E519="Jā",Grafiks!$N$3&gt;=7),Grafiks!$N$3-1,Grafiks!$N$3),0)</f>
      </c>
    </row>
    <row r="520" spans="1:6" x14ac:dyDescent="0.25">
      <c r="A520" s="30">
        <v>46541</v>
      </c>
      <c r="B520" t="s">
        <v>57</v>
      </c>
      <c r="C520" t="s">
        <v>16</v>
      </c>
      <c r="D520" t="s">
        <v>67</v>
      </c>
      <c r="E520" t="s">
        <v>16</v>
      </c>
      <c r="F520" s="23">
        <f>IF(OR(D520="Darba diena",D520="Pārcelta darba diena"),IF(AND(E520="Jā",Grafiks!$N$3&gt;=7),Grafiks!$N$3-1,Grafiks!$N$3),0)</f>
      </c>
    </row>
    <row r="521" spans="1:6" x14ac:dyDescent="0.25">
      <c r="A521" s="30">
        <v>46542</v>
      </c>
      <c r="B521" t="s">
        <v>60</v>
      </c>
      <c r="C521" t="s">
        <v>16</v>
      </c>
      <c r="D521" t="s">
        <v>67</v>
      </c>
      <c r="E521" t="s">
        <v>16</v>
      </c>
      <c r="F521" s="23">
        <f>IF(OR(D521="Darba diena",D521="Pārcelta darba diena"),IF(AND(E521="Jā",Grafiks!$N$3&gt;=7),Grafiks!$N$3-1,Grafiks!$N$3),0)</f>
      </c>
    </row>
    <row r="522" spans="1:6" x14ac:dyDescent="0.25">
      <c r="A522" s="35">
        <v>46543</v>
      </c>
      <c r="B522" s="36" t="s">
        <v>63</v>
      </c>
      <c r="C522" s="36" t="s">
        <v>16</v>
      </c>
      <c r="D522" s="36" t="s">
        <v>64</v>
      </c>
      <c r="E522" s="36" t="s">
        <v>16</v>
      </c>
      <c r="F522" s="37">
        <f>IF(OR(D522="Darba diena",D522="Pārcelta darba diena"),IF(AND(E522="Jā",Grafiks!$N$3&gt;=7),Grafiks!$N$3-1,Grafiks!$N$3),0)</f>
      </c>
    </row>
    <row r="523" spans="1:6" x14ac:dyDescent="0.25">
      <c r="A523" s="35">
        <v>46544</v>
      </c>
      <c r="B523" s="36" t="s">
        <v>65</v>
      </c>
      <c r="C523" s="36" t="s">
        <v>16</v>
      </c>
      <c r="D523" s="36" t="s">
        <v>64</v>
      </c>
      <c r="E523" s="36" t="s">
        <v>16</v>
      </c>
      <c r="F523" s="37">
        <f>IF(OR(D523="Darba diena",D523="Pārcelta darba diena"),IF(AND(E523="Jā",Grafiks!$N$3&gt;=7),Grafiks!$N$3-1,Grafiks!$N$3),0)</f>
      </c>
    </row>
    <row r="524" spans="1:6" x14ac:dyDescent="0.25">
      <c r="A524" s="30">
        <v>46545</v>
      </c>
      <c r="B524" t="s">
        <v>66</v>
      </c>
      <c r="C524" t="s">
        <v>16</v>
      </c>
      <c r="D524" t="s">
        <v>67</v>
      </c>
      <c r="E524" t="s">
        <v>16</v>
      </c>
      <c r="F524" s="23">
        <f>IF(OR(D524="Darba diena",D524="Pārcelta darba diena"),IF(AND(E524="Jā",Grafiks!$N$3&gt;=7),Grafiks!$N$3-1,Grafiks!$N$3),0)</f>
      </c>
    </row>
    <row r="525" spans="1:6" x14ac:dyDescent="0.25">
      <c r="A525" s="30">
        <v>46546</v>
      </c>
      <c r="B525" t="s">
        <v>68</v>
      </c>
      <c r="C525" t="s">
        <v>16</v>
      </c>
      <c r="D525" t="s">
        <v>67</v>
      </c>
      <c r="E525" t="s">
        <v>16</v>
      </c>
      <c r="F525" s="23">
        <f>IF(OR(D525="Darba diena",D525="Pārcelta darba diena"),IF(AND(E525="Jā",Grafiks!$N$3&gt;=7),Grafiks!$N$3-1,Grafiks!$N$3),0)</f>
      </c>
    </row>
    <row r="526" spans="1:6" x14ac:dyDescent="0.25">
      <c r="A526" s="30">
        <v>46547</v>
      </c>
      <c r="B526" t="s">
        <v>69</v>
      </c>
      <c r="C526" t="s">
        <v>16</v>
      </c>
      <c r="D526" t="s">
        <v>67</v>
      </c>
      <c r="E526" t="s">
        <v>16</v>
      </c>
      <c r="F526" s="23">
        <f>IF(OR(D526="Darba diena",D526="Pārcelta darba diena"),IF(AND(E526="Jā",Grafiks!$N$3&gt;=7),Grafiks!$N$3-1,Grafiks!$N$3),0)</f>
      </c>
    </row>
    <row r="527" spans="1:6" x14ac:dyDescent="0.25">
      <c r="A527" s="30">
        <v>46548</v>
      </c>
      <c r="B527" t="s">
        <v>57</v>
      </c>
      <c r="C527" t="s">
        <v>16</v>
      </c>
      <c r="D527" t="s">
        <v>67</v>
      </c>
      <c r="E527" t="s">
        <v>16</v>
      </c>
      <c r="F527" s="23">
        <f>IF(OR(D527="Darba diena",D527="Pārcelta darba diena"),IF(AND(E527="Jā",Grafiks!$N$3&gt;=7),Grafiks!$N$3-1,Grafiks!$N$3),0)</f>
      </c>
    </row>
    <row r="528" spans="1:6" x14ac:dyDescent="0.25">
      <c r="A528" s="30">
        <v>46549</v>
      </c>
      <c r="B528" t="s">
        <v>60</v>
      </c>
      <c r="C528" t="s">
        <v>16</v>
      </c>
      <c r="D528" t="s">
        <v>67</v>
      </c>
      <c r="E528" t="s">
        <v>16</v>
      </c>
      <c r="F528" s="23">
        <f>IF(OR(D528="Darba diena",D528="Pārcelta darba diena"),IF(AND(E528="Jā",Grafiks!$N$3&gt;=7),Grafiks!$N$3-1,Grafiks!$N$3),0)</f>
      </c>
    </row>
    <row r="529" spans="1:6" x14ac:dyDescent="0.25">
      <c r="A529" s="35">
        <v>46550</v>
      </c>
      <c r="B529" s="36" t="s">
        <v>63</v>
      </c>
      <c r="C529" s="36" t="s">
        <v>16</v>
      </c>
      <c r="D529" s="36" t="s">
        <v>64</v>
      </c>
      <c r="E529" s="36" t="s">
        <v>16</v>
      </c>
      <c r="F529" s="37">
        <f>IF(OR(D529="Darba diena",D529="Pārcelta darba diena"),IF(AND(E529="Jā",Grafiks!$N$3&gt;=7),Grafiks!$N$3-1,Grafiks!$N$3),0)</f>
      </c>
    </row>
    <row r="530" spans="1:6" x14ac:dyDescent="0.25">
      <c r="A530" s="35">
        <v>46551</v>
      </c>
      <c r="B530" s="36" t="s">
        <v>65</v>
      </c>
      <c r="C530" s="36" t="s">
        <v>16</v>
      </c>
      <c r="D530" s="36" t="s">
        <v>64</v>
      </c>
      <c r="E530" s="36" t="s">
        <v>16</v>
      </c>
      <c r="F530" s="37">
        <f>IF(OR(D530="Darba diena",D530="Pārcelta darba diena"),IF(AND(E530="Jā",Grafiks!$N$3&gt;=7),Grafiks!$N$3-1,Grafiks!$N$3),0)</f>
      </c>
    </row>
    <row r="531" spans="1:6" x14ac:dyDescent="0.25">
      <c r="A531" s="30">
        <v>46552</v>
      </c>
      <c r="B531" t="s">
        <v>66</v>
      </c>
      <c r="C531" t="s">
        <v>16</v>
      </c>
      <c r="D531" t="s">
        <v>67</v>
      </c>
      <c r="E531" t="s">
        <v>16</v>
      </c>
      <c r="F531" s="23">
        <f>IF(OR(D531="Darba diena",D531="Pārcelta darba diena"),IF(AND(E531="Jā",Grafiks!$N$3&gt;=7),Grafiks!$N$3-1,Grafiks!$N$3),0)</f>
      </c>
    </row>
    <row r="532" spans="1:6" x14ac:dyDescent="0.25">
      <c r="A532" s="30">
        <v>46553</v>
      </c>
      <c r="B532" t="s">
        <v>68</v>
      </c>
      <c r="C532" t="s">
        <v>16</v>
      </c>
      <c r="D532" t="s">
        <v>67</v>
      </c>
      <c r="E532" t="s">
        <v>16</v>
      </c>
      <c r="F532" s="23">
        <f>IF(OR(D532="Darba diena",D532="Pārcelta darba diena"),IF(AND(E532="Jā",Grafiks!$N$3&gt;=7),Grafiks!$N$3-1,Grafiks!$N$3),0)</f>
      </c>
    </row>
    <row r="533" spans="1:6" x14ac:dyDescent="0.25">
      <c r="A533" s="30">
        <v>46554</v>
      </c>
      <c r="B533" t="s">
        <v>69</v>
      </c>
      <c r="C533" t="s">
        <v>16</v>
      </c>
      <c r="D533" t="s">
        <v>67</v>
      </c>
      <c r="E533" t="s">
        <v>16</v>
      </c>
      <c r="F533" s="23">
        <f>IF(OR(D533="Darba diena",D533="Pārcelta darba diena"),IF(AND(E533="Jā",Grafiks!$N$3&gt;=7),Grafiks!$N$3-1,Grafiks!$N$3),0)</f>
      </c>
    </row>
    <row r="534" spans="1:6" x14ac:dyDescent="0.25">
      <c r="A534" s="30">
        <v>46555</v>
      </c>
      <c r="B534" t="s">
        <v>57</v>
      </c>
      <c r="C534" t="s">
        <v>16</v>
      </c>
      <c r="D534" t="s">
        <v>67</v>
      </c>
      <c r="E534" t="s">
        <v>16</v>
      </c>
      <c r="F534" s="23">
        <f>IF(OR(D534="Darba diena",D534="Pārcelta darba diena"),IF(AND(E534="Jā",Grafiks!$N$3&gt;=7),Grafiks!$N$3-1,Grafiks!$N$3),0)</f>
      </c>
    </row>
    <row r="535" spans="1:6" x14ac:dyDescent="0.25">
      <c r="A535" s="30">
        <v>46556</v>
      </c>
      <c r="B535" t="s">
        <v>60</v>
      </c>
      <c r="C535" t="s">
        <v>16</v>
      </c>
      <c r="D535" t="s">
        <v>67</v>
      </c>
      <c r="E535" t="s">
        <v>16</v>
      </c>
      <c r="F535" s="23">
        <f>IF(OR(D535="Darba diena",D535="Pārcelta darba diena"),IF(AND(E535="Jā",Grafiks!$N$3&gt;=7),Grafiks!$N$3-1,Grafiks!$N$3),0)</f>
      </c>
    </row>
    <row r="536" spans="1:6" x14ac:dyDescent="0.25">
      <c r="A536" s="35">
        <v>46557</v>
      </c>
      <c r="B536" s="36" t="s">
        <v>63</v>
      </c>
      <c r="C536" s="36" t="s">
        <v>16</v>
      </c>
      <c r="D536" s="36" t="s">
        <v>64</v>
      </c>
      <c r="E536" s="36" t="s">
        <v>16</v>
      </c>
      <c r="F536" s="37">
        <f>IF(OR(D536="Darba diena",D536="Pārcelta darba diena"),IF(AND(E536="Jā",Grafiks!$N$3&gt;=7),Grafiks!$N$3-1,Grafiks!$N$3),0)</f>
      </c>
    </row>
    <row r="537" spans="1:6" x14ac:dyDescent="0.25">
      <c r="A537" s="35">
        <v>46558</v>
      </c>
      <c r="B537" s="36" t="s">
        <v>65</v>
      </c>
      <c r="C537" s="36" t="s">
        <v>16</v>
      </c>
      <c r="D537" s="36" t="s">
        <v>64</v>
      </c>
      <c r="E537" s="36" t="s">
        <v>16</v>
      </c>
      <c r="F537" s="37">
        <f>IF(OR(D537="Darba diena",D537="Pārcelta darba diena"),IF(AND(E537="Jā",Grafiks!$N$3&gt;=7),Grafiks!$N$3-1,Grafiks!$N$3),0)</f>
      </c>
    </row>
    <row r="538" spans="1:6" x14ac:dyDescent="0.25">
      <c r="A538" s="30">
        <v>46559</v>
      </c>
      <c r="B538" t="s">
        <v>66</v>
      </c>
      <c r="C538" t="s">
        <v>16</v>
      </c>
      <c r="D538" t="s">
        <v>67</v>
      </c>
      <c r="E538" t="s">
        <v>16</v>
      </c>
      <c r="F538" s="23">
        <f>IF(OR(D538="Darba diena",D538="Pārcelta darba diena"),IF(AND(E538="Jā",Grafiks!$N$3&gt;=7),Grafiks!$N$3-1,Grafiks!$N$3),0)</f>
      </c>
    </row>
    <row r="539" spans="1:6" x14ac:dyDescent="0.25">
      <c r="A539" s="30">
        <v>46560</v>
      </c>
      <c r="B539" t="s">
        <v>68</v>
      </c>
      <c r="C539" t="s">
        <v>16</v>
      </c>
      <c r="D539" t="s">
        <v>67</v>
      </c>
      <c r="E539" t="s">
        <v>72</v>
      </c>
      <c r="F539" s="23">
        <f>IF(OR(D539="Darba diena",D539="Pārcelta darba diena"),IF(AND(E539="Jā",Grafiks!$N$3&gt;=7),Grafiks!$N$3-1,Grafiks!$N$3),0)</f>
      </c>
    </row>
    <row r="540" spans="1:6" x14ac:dyDescent="0.25">
      <c r="A540" s="32">
        <v>46561</v>
      </c>
      <c r="B540" s="33" t="s">
        <v>69</v>
      </c>
      <c r="C540" s="33" t="s">
        <v>80</v>
      </c>
      <c r="D540" s="33" t="s">
        <v>59</v>
      </c>
      <c r="E540" s="33" t="s">
        <v>16</v>
      </c>
      <c r="F540" s="34">
        <f>IF(OR(D540="Darba diena",D540="Pārcelta darba diena"),IF(AND(E540="Jā",Grafiks!$N$3&gt;=7),Grafiks!$N$3-1,Grafiks!$N$3),0)</f>
      </c>
    </row>
    <row r="541" spans="1:6" x14ac:dyDescent="0.25">
      <c r="A541" s="32">
        <v>46562</v>
      </c>
      <c r="B541" s="33" t="s">
        <v>57</v>
      </c>
      <c r="C541" s="33" t="s">
        <v>81</v>
      </c>
      <c r="D541" s="33" t="s">
        <v>59</v>
      </c>
      <c r="E541" s="33" t="s">
        <v>16</v>
      </c>
      <c r="F541" s="34">
        <f>IF(OR(D541="Darba diena",D541="Pārcelta darba diena"),IF(AND(E541="Jā",Grafiks!$N$3&gt;=7),Grafiks!$N$3-1,Grafiks!$N$3),0)</f>
      </c>
    </row>
    <row r="542" spans="1:6" x14ac:dyDescent="0.25">
      <c r="A542" s="30">
        <v>46563</v>
      </c>
      <c r="B542" t="s">
        <v>60</v>
      </c>
      <c r="C542" t="s">
        <v>16</v>
      </c>
      <c r="D542" t="s">
        <v>67</v>
      </c>
      <c r="E542" t="s">
        <v>16</v>
      </c>
      <c r="F542" s="23">
        <f>IF(OR(D542="Darba diena",D542="Pārcelta darba diena"),IF(AND(E542="Jā",Grafiks!$N$3&gt;=7),Grafiks!$N$3-1,Grafiks!$N$3),0)</f>
      </c>
    </row>
    <row r="543" spans="1:6" x14ac:dyDescent="0.25">
      <c r="A543" s="35">
        <v>46564</v>
      </c>
      <c r="B543" s="36" t="s">
        <v>63</v>
      </c>
      <c r="C543" s="36" t="s">
        <v>16</v>
      </c>
      <c r="D543" s="36" t="s">
        <v>64</v>
      </c>
      <c r="E543" s="36" t="s">
        <v>16</v>
      </c>
      <c r="F543" s="37">
        <f>IF(OR(D543="Darba diena",D543="Pārcelta darba diena"),IF(AND(E543="Jā",Grafiks!$N$3&gt;=7),Grafiks!$N$3-1,Grafiks!$N$3),0)</f>
      </c>
    </row>
    <row r="544" spans="1:6" x14ac:dyDescent="0.25">
      <c r="A544" s="35">
        <v>46565</v>
      </c>
      <c r="B544" s="36" t="s">
        <v>65</v>
      </c>
      <c r="C544" s="36" t="s">
        <v>16</v>
      </c>
      <c r="D544" s="36" t="s">
        <v>64</v>
      </c>
      <c r="E544" s="36" t="s">
        <v>16</v>
      </c>
      <c r="F544" s="37">
        <f>IF(OR(D544="Darba diena",D544="Pārcelta darba diena"),IF(AND(E544="Jā",Grafiks!$N$3&gt;=7),Grafiks!$N$3-1,Grafiks!$N$3),0)</f>
      </c>
    </row>
    <row r="545" spans="1:6" x14ac:dyDescent="0.25">
      <c r="A545" s="30">
        <v>46566</v>
      </c>
      <c r="B545" t="s">
        <v>66</v>
      </c>
      <c r="C545" t="s">
        <v>16</v>
      </c>
      <c r="D545" t="s">
        <v>67</v>
      </c>
      <c r="E545" t="s">
        <v>16</v>
      </c>
      <c r="F545" s="23">
        <f>IF(OR(D545="Darba diena",D545="Pārcelta darba diena"),IF(AND(E545="Jā",Grafiks!$N$3&gt;=7),Grafiks!$N$3-1,Grafiks!$N$3),0)</f>
      </c>
    </row>
    <row r="546" spans="1:6" x14ac:dyDescent="0.25">
      <c r="A546" s="30">
        <v>46567</v>
      </c>
      <c r="B546" t="s">
        <v>68</v>
      </c>
      <c r="C546" t="s">
        <v>16</v>
      </c>
      <c r="D546" t="s">
        <v>67</v>
      </c>
      <c r="E546" t="s">
        <v>16</v>
      </c>
      <c r="F546" s="23">
        <f>IF(OR(D546="Darba diena",D546="Pārcelta darba diena"),IF(AND(E546="Jā",Grafiks!$N$3&gt;=7),Grafiks!$N$3-1,Grafiks!$N$3),0)</f>
      </c>
    </row>
    <row r="547" spans="1:6" x14ac:dyDescent="0.25">
      <c r="A547" s="30">
        <v>46568</v>
      </c>
      <c r="B547" t="s">
        <v>69</v>
      </c>
      <c r="C547" t="s">
        <v>16</v>
      </c>
      <c r="D547" t="s">
        <v>67</v>
      </c>
      <c r="E547" t="s">
        <v>16</v>
      </c>
      <c r="F547" s="23">
        <f>IF(OR(D547="Darba diena",D547="Pārcelta darba diena"),IF(AND(E547="Jā",Grafiks!$N$3&gt;=7),Grafiks!$N$3-1,Grafiks!$N$3),0)</f>
      </c>
    </row>
    <row r="548" spans="1:6" x14ac:dyDescent="0.25">
      <c r="A548" s="30">
        <v>46569</v>
      </c>
      <c r="B548" t="s">
        <v>57</v>
      </c>
      <c r="C548" t="s">
        <v>16</v>
      </c>
      <c r="D548" t="s">
        <v>67</v>
      </c>
      <c r="E548" t="s">
        <v>16</v>
      </c>
      <c r="F548" s="23">
        <f>IF(OR(D548="Darba diena",D548="Pārcelta darba diena"),IF(AND(E548="Jā",Grafiks!$N$3&gt;=7),Grafiks!$N$3-1,Grafiks!$N$3),0)</f>
      </c>
    </row>
    <row r="549" spans="1:6" x14ac:dyDescent="0.25">
      <c r="A549" s="30">
        <v>46570</v>
      </c>
      <c r="B549" t="s">
        <v>60</v>
      </c>
      <c r="C549" t="s">
        <v>16</v>
      </c>
      <c r="D549" t="s">
        <v>67</v>
      </c>
      <c r="E549" t="s">
        <v>16</v>
      </c>
      <c r="F549" s="23">
        <f>IF(OR(D549="Darba diena",D549="Pārcelta darba diena"),IF(AND(E549="Jā",Grafiks!$N$3&gt;=7),Grafiks!$N$3-1,Grafiks!$N$3),0)</f>
      </c>
    </row>
    <row r="550" spans="1:6" x14ac:dyDescent="0.25">
      <c r="A550" s="35">
        <v>46571</v>
      </c>
      <c r="B550" s="36" t="s">
        <v>63</v>
      </c>
      <c r="C550" s="36" t="s">
        <v>16</v>
      </c>
      <c r="D550" s="36" t="s">
        <v>64</v>
      </c>
      <c r="E550" s="36" t="s">
        <v>16</v>
      </c>
      <c r="F550" s="37">
        <f>IF(OR(D550="Darba diena",D550="Pārcelta darba diena"),IF(AND(E550="Jā",Grafiks!$N$3&gt;=7),Grafiks!$N$3-1,Grafiks!$N$3),0)</f>
      </c>
    </row>
    <row r="551" spans="1:6" x14ac:dyDescent="0.25">
      <c r="A551" s="35">
        <v>46572</v>
      </c>
      <c r="B551" s="36" t="s">
        <v>65</v>
      </c>
      <c r="C551" s="36" t="s">
        <v>16</v>
      </c>
      <c r="D551" s="36" t="s">
        <v>64</v>
      </c>
      <c r="E551" s="36" t="s">
        <v>16</v>
      </c>
      <c r="F551" s="37">
        <f>IF(OR(D551="Darba diena",D551="Pārcelta darba diena"),IF(AND(E551="Jā",Grafiks!$N$3&gt;=7),Grafiks!$N$3-1,Grafiks!$N$3),0)</f>
      </c>
    </row>
    <row r="552" spans="1:6" x14ac:dyDescent="0.25">
      <c r="A552" s="30">
        <v>46573</v>
      </c>
      <c r="B552" t="s">
        <v>66</v>
      </c>
      <c r="C552" t="s">
        <v>16</v>
      </c>
      <c r="D552" t="s">
        <v>67</v>
      </c>
      <c r="E552" t="s">
        <v>16</v>
      </c>
      <c r="F552" s="23">
        <f>IF(OR(D552="Darba diena",D552="Pārcelta darba diena"),IF(AND(E552="Jā",Grafiks!$N$3&gt;=7),Grafiks!$N$3-1,Grafiks!$N$3),0)</f>
      </c>
    </row>
    <row r="553" spans="1:6" x14ac:dyDescent="0.25">
      <c r="A553" s="30">
        <v>46574</v>
      </c>
      <c r="B553" t="s">
        <v>68</v>
      </c>
      <c r="C553" t="s">
        <v>16</v>
      </c>
      <c r="D553" t="s">
        <v>67</v>
      </c>
      <c r="E553" t="s">
        <v>16</v>
      </c>
      <c r="F553" s="23">
        <f>IF(OR(D553="Darba diena",D553="Pārcelta darba diena"),IF(AND(E553="Jā",Grafiks!$N$3&gt;=7),Grafiks!$N$3-1,Grafiks!$N$3),0)</f>
      </c>
    </row>
    <row r="554" spans="1:6" x14ac:dyDescent="0.25">
      <c r="A554" s="30">
        <v>46575</v>
      </c>
      <c r="B554" t="s">
        <v>69</v>
      </c>
      <c r="C554" t="s">
        <v>16</v>
      </c>
      <c r="D554" t="s">
        <v>67</v>
      </c>
      <c r="E554" t="s">
        <v>16</v>
      </c>
      <c r="F554" s="23">
        <f>IF(OR(D554="Darba diena",D554="Pārcelta darba diena"),IF(AND(E554="Jā",Grafiks!$N$3&gt;=7),Grafiks!$N$3-1,Grafiks!$N$3),0)</f>
      </c>
    </row>
    <row r="555" spans="1:6" x14ac:dyDescent="0.25">
      <c r="A555" s="30">
        <v>46576</v>
      </c>
      <c r="B555" t="s">
        <v>57</v>
      </c>
      <c r="C555" t="s">
        <v>16</v>
      </c>
      <c r="D555" t="s">
        <v>67</v>
      </c>
      <c r="E555" t="s">
        <v>16</v>
      </c>
      <c r="F555" s="23">
        <f>IF(OR(D555="Darba diena",D555="Pārcelta darba diena"),IF(AND(E555="Jā",Grafiks!$N$3&gt;=7),Grafiks!$N$3-1,Grafiks!$N$3),0)</f>
      </c>
    </row>
    <row r="556" spans="1:6" x14ac:dyDescent="0.25">
      <c r="A556" s="30">
        <v>46577</v>
      </c>
      <c r="B556" t="s">
        <v>60</v>
      </c>
      <c r="C556" t="s">
        <v>16</v>
      </c>
      <c r="D556" t="s">
        <v>67</v>
      </c>
      <c r="E556" t="s">
        <v>16</v>
      </c>
      <c r="F556" s="23">
        <f>IF(OR(D556="Darba diena",D556="Pārcelta darba diena"),IF(AND(E556="Jā",Grafiks!$N$3&gt;=7),Grafiks!$N$3-1,Grafiks!$N$3),0)</f>
      </c>
    </row>
    <row r="557" spans="1:6" x14ac:dyDescent="0.25">
      <c r="A557" s="35">
        <v>46578</v>
      </c>
      <c r="B557" s="36" t="s">
        <v>63</v>
      </c>
      <c r="C557" s="36" t="s">
        <v>16</v>
      </c>
      <c r="D557" s="36" t="s">
        <v>64</v>
      </c>
      <c r="E557" s="36" t="s">
        <v>16</v>
      </c>
      <c r="F557" s="37">
        <f>IF(OR(D557="Darba diena",D557="Pārcelta darba diena"),IF(AND(E557="Jā",Grafiks!$N$3&gt;=7),Grafiks!$N$3-1,Grafiks!$N$3),0)</f>
      </c>
    </row>
    <row r="558" spans="1:6" x14ac:dyDescent="0.25">
      <c r="A558" s="35">
        <v>46579</v>
      </c>
      <c r="B558" s="36" t="s">
        <v>65</v>
      </c>
      <c r="C558" s="36" t="s">
        <v>16</v>
      </c>
      <c r="D558" s="36" t="s">
        <v>64</v>
      </c>
      <c r="E558" s="36" t="s">
        <v>16</v>
      </c>
      <c r="F558" s="37">
        <f>IF(OR(D558="Darba diena",D558="Pārcelta darba diena"),IF(AND(E558="Jā",Grafiks!$N$3&gt;=7),Grafiks!$N$3-1,Grafiks!$N$3),0)</f>
      </c>
    </row>
    <row r="559" spans="1:6" x14ac:dyDescent="0.25">
      <c r="A559" s="30">
        <v>46580</v>
      </c>
      <c r="B559" t="s">
        <v>66</v>
      </c>
      <c r="C559" t="s">
        <v>16</v>
      </c>
      <c r="D559" t="s">
        <v>67</v>
      </c>
      <c r="E559" t="s">
        <v>16</v>
      </c>
      <c r="F559" s="23">
        <f>IF(OR(D559="Darba diena",D559="Pārcelta darba diena"),IF(AND(E559="Jā",Grafiks!$N$3&gt;=7),Grafiks!$N$3-1,Grafiks!$N$3),0)</f>
      </c>
    </row>
    <row r="560" spans="1:6" x14ac:dyDescent="0.25">
      <c r="A560" s="30">
        <v>46581</v>
      </c>
      <c r="B560" t="s">
        <v>68</v>
      </c>
      <c r="C560" t="s">
        <v>16</v>
      </c>
      <c r="D560" t="s">
        <v>67</v>
      </c>
      <c r="E560" t="s">
        <v>16</v>
      </c>
      <c r="F560" s="23">
        <f>IF(OR(D560="Darba diena",D560="Pārcelta darba diena"),IF(AND(E560="Jā",Grafiks!$N$3&gt;=7),Grafiks!$N$3-1,Grafiks!$N$3),0)</f>
      </c>
    </row>
    <row r="561" spans="1:6" x14ac:dyDescent="0.25">
      <c r="A561" s="30">
        <v>46582</v>
      </c>
      <c r="B561" t="s">
        <v>69</v>
      </c>
      <c r="C561" t="s">
        <v>16</v>
      </c>
      <c r="D561" t="s">
        <v>67</v>
      </c>
      <c r="E561" t="s">
        <v>16</v>
      </c>
      <c r="F561" s="23">
        <f>IF(OR(D561="Darba diena",D561="Pārcelta darba diena"),IF(AND(E561="Jā",Grafiks!$N$3&gt;=7),Grafiks!$N$3-1,Grafiks!$N$3),0)</f>
      </c>
    </row>
    <row r="562" spans="1:6" x14ac:dyDescent="0.25">
      <c r="A562" s="30">
        <v>46583</v>
      </c>
      <c r="B562" t="s">
        <v>57</v>
      </c>
      <c r="C562" t="s">
        <v>16</v>
      </c>
      <c r="D562" t="s">
        <v>67</v>
      </c>
      <c r="E562" t="s">
        <v>16</v>
      </c>
      <c r="F562" s="23">
        <f>IF(OR(D562="Darba diena",D562="Pārcelta darba diena"),IF(AND(E562="Jā",Grafiks!$N$3&gt;=7),Grafiks!$N$3-1,Grafiks!$N$3),0)</f>
      </c>
    </row>
    <row r="563" spans="1:6" x14ac:dyDescent="0.25">
      <c r="A563" s="30">
        <v>46584</v>
      </c>
      <c r="B563" t="s">
        <v>60</v>
      </c>
      <c r="C563" t="s">
        <v>16</v>
      </c>
      <c r="D563" t="s">
        <v>67</v>
      </c>
      <c r="E563" t="s">
        <v>16</v>
      </c>
      <c r="F563" s="23">
        <f>IF(OR(D563="Darba diena",D563="Pārcelta darba diena"),IF(AND(E563="Jā",Grafiks!$N$3&gt;=7),Grafiks!$N$3-1,Grafiks!$N$3),0)</f>
      </c>
    </row>
    <row r="564" spans="1:6" x14ac:dyDescent="0.25">
      <c r="A564" s="35">
        <v>46585</v>
      </c>
      <c r="B564" s="36" t="s">
        <v>63</v>
      </c>
      <c r="C564" s="36" t="s">
        <v>16</v>
      </c>
      <c r="D564" s="36" t="s">
        <v>64</v>
      </c>
      <c r="E564" s="36" t="s">
        <v>16</v>
      </c>
      <c r="F564" s="37">
        <f>IF(OR(D564="Darba diena",D564="Pārcelta darba diena"),IF(AND(E564="Jā",Grafiks!$N$3&gt;=7),Grafiks!$N$3-1,Grafiks!$N$3),0)</f>
      </c>
    </row>
    <row r="565" spans="1:6" x14ac:dyDescent="0.25">
      <c r="A565" s="35">
        <v>46586</v>
      </c>
      <c r="B565" s="36" t="s">
        <v>65</v>
      </c>
      <c r="C565" s="36" t="s">
        <v>16</v>
      </c>
      <c r="D565" s="36" t="s">
        <v>64</v>
      </c>
      <c r="E565" s="36" t="s">
        <v>16</v>
      </c>
      <c r="F565" s="37">
        <f>IF(OR(D565="Darba diena",D565="Pārcelta darba diena"),IF(AND(E565="Jā",Grafiks!$N$3&gt;=7),Grafiks!$N$3-1,Grafiks!$N$3),0)</f>
      </c>
    </row>
    <row r="566" spans="1:6" x14ac:dyDescent="0.25">
      <c r="A566" s="30">
        <v>46587</v>
      </c>
      <c r="B566" t="s">
        <v>66</v>
      </c>
      <c r="C566" t="s">
        <v>16</v>
      </c>
      <c r="D566" t="s">
        <v>67</v>
      </c>
      <c r="E566" t="s">
        <v>16</v>
      </c>
      <c r="F566" s="23">
        <f>IF(OR(D566="Darba diena",D566="Pārcelta darba diena"),IF(AND(E566="Jā",Grafiks!$N$3&gt;=7),Grafiks!$N$3-1,Grafiks!$N$3),0)</f>
      </c>
    </row>
    <row r="567" spans="1:6" x14ac:dyDescent="0.25">
      <c r="A567" s="30">
        <v>46588</v>
      </c>
      <c r="B567" t="s">
        <v>68</v>
      </c>
      <c r="C567" t="s">
        <v>16</v>
      </c>
      <c r="D567" t="s">
        <v>67</v>
      </c>
      <c r="E567" t="s">
        <v>16</v>
      </c>
      <c r="F567" s="23">
        <f>IF(OR(D567="Darba diena",D567="Pārcelta darba diena"),IF(AND(E567="Jā",Grafiks!$N$3&gt;=7),Grafiks!$N$3-1,Grafiks!$N$3),0)</f>
      </c>
    </row>
    <row r="568" spans="1:6" x14ac:dyDescent="0.25">
      <c r="A568" s="30">
        <v>46589</v>
      </c>
      <c r="B568" t="s">
        <v>69</v>
      </c>
      <c r="C568" t="s">
        <v>16</v>
      </c>
      <c r="D568" t="s">
        <v>67</v>
      </c>
      <c r="E568" t="s">
        <v>16</v>
      </c>
      <c r="F568" s="23">
        <f>IF(OR(D568="Darba diena",D568="Pārcelta darba diena"),IF(AND(E568="Jā",Grafiks!$N$3&gt;=7),Grafiks!$N$3-1,Grafiks!$N$3),0)</f>
      </c>
    </row>
    <row r="569" spans="1:6" x14ac:dyDescent="0.25">
      <c r="A569" s="30">
        <v>46590</v>
      </c>
      <c r="B569" t="s">
        <v>57</v>
      </c>
      <c r="C569" t="s">
        <v>16</v>
      </c>
      <c r="D569" t="s">
        <v>67</v>
      </c>
      <c r="E569" t="s">
        <v>16</v>
      </c>
      <c r="F569" s="23">
        <f>IF(OR(D569="Darba diena",D569="Pārcelta darba diena"),IF(AND(E569="Jā",Grafiks!$N$3&gt;=7),Grafiks!$N$3-1,Grafiks!$N$3),0)</f>
      </c>
    </row>
    <row r="570" spans="1:6" x14ac:dyDescent="0.25">
      <c r="A570" s="30">
        <v>46591</v>
      </c>
      <c r="B570" t="s">
        <v>60</v>
      </c>
      <c r="C570" t="s">
        <v>16</v>
      </c>
      <c r="D570" t="s">
        <v>67</v>
      </c>
      <c r="E570" t="s">
        <v>16</v>
      </c>
      <c r="F570" s="23">
        <f>IF(OR(D570="Darba diena",D570="Pārcelta darba diena"),IF(AND(E570="Jā",Grafiks!$N$3&gt;=7),Grafiks!$N$3-1,Grafiks!$N$3),0)</f>
      </c>
    </row>
    <row r="571" spans="1:6" x14ac:dyDescent="0.25">
      <c r="A571" s="35">
        <v>46592</v>
      </c>
      <c r="B571" s="36" t="s">
        <v>63</v>
      </c>
      <c r="C571" s="36" t="s">
        <v>16</v>
      </c>
      <c r="D571" s="36" t="s">
        <v>64</v>
      </c>
      <c r="E571" s="36" t="s">
        <v>16</v>
      </c>
      <c r="F571" s="37">
        <f>IF(OR(D571="Darba diena",D571="Pārcelta darba diena"),IF(AND(E571="Jā",Grafiks!$N$3&gt;=7),Grafiks!$N$3-1,Grafiks!$N$3),0)</f>
      </c>
    </row>
    <row r="572" spans="1:6" x14ac:dyDescent="0.25">
      <c r="A572" s="35">
        <v>46593</v>
      </c>
      <c r="B572" s="36" t="s">
        <v>65</v>
      </c>
      <c r="C572" s="36" t="s">
        <v>16</v>
      </c>
      <c r="D572" s="36" t="s">
        <v>64</v>
      </c>
      <c r="E572" s="36" t="s">
        <v>16</v>
      </c>
      <c r="F572" s="37">
        <f>IF(OR(D572="Darba diena",D572="Pārcelta darba diena"),IF(AND(E572="Jā",Grafiks!$N$3&gt;=7),Grafiks!$N$3-1,Grafiks!$N$3),0)</f>
      </c>
    </row>
    <row r="573" spans="1:6" x14ac:dyDescent="0.25">
      <c r="A573" s="30">
        <v>46594</v>
      </c>
      <c r="B573" t="s">
        <v>66</v>
      </c>
      <c r="C573" t="s">
        <v>16</v>
      </c>
      <c r="D573" t="s">
        <v>67</v>
      </c>
      <c r="E573" t="s">
        <v>16</v>
      </c>
      <c r="F573" s="23">
        <f>IF(OR(D573="Darba diena",D573="Pārcelta darba diena"),IF(AND(E573="Jā",Grafiks!$N$3&gt;=7),Grafiks!$N$3-1,Grafiks!$N$3),0)</f>
      </c>
    </row>
    <row r="574" spans="1:6" x14ac:dyDescent="0.25">
      <c r="A574" s="30">
        <v>46595</v>
      </c>
      <c r="B574" t="s">
        <v>68</v>
      </c>
      <c r="C574" t="s">
        <v>16</v>
      </c>
      <c r="D574" t="s">
        <v>67</v>
      </c>
      <c r="E574" t="s">
        <v>16</v>
      </c>
      <c r="F574" s="23">
        <f>IF(OR(D574="Darba diena",D574="Pārcelta darba diena"),IF(AND(E574="Jā",Grafiks!$N$3&gt;=7),Grafiks!$N$3-1,Grafiks!$N$3),0)</f>
      </c>
    </row>
    <row r="575" spans="1:6" x14ac:dyDescent="0.25">
      <c r="A575" s="30">
        <v>46596</v>
      </c>
      <c r="B575" t="s">
        <v>69</v>
      </c>
      <c r="C575" t="s">
        <v>16</v>
      </c>
      <c r="D575" t="s">
        <v>67</v>
      </c>
      <c r="E575" t="s">
        <v>16</v>
      </c>
      <c r="F575" s="23">
        <f>IF(OR(D575="Darba diena",D575="Pārcelta darba diena"),IF(AND(E575="Jā",Grafiks!$N$3&gt;=7),Grafiks!$N$3-1,Grafiks!$N$3),0)</f>
      </c>
    </row>
    <row r="576" spans="1:6" x14ac:dyDescent="0.25">
      <c r="A576" s="30">
        <v>46597</v>
      </c>
      <c r="B576" t="s">
        <v>57</v>
      </c>
      <c r="C576" t="s">
        <v>16</v>
      </c>
      <c r="D576" t="s">
        <v>67</v>
      </c>
      <c r="E576" t="s">
        <v>16</v>
      </c>
      <c r="F576" s="23">
        <f>IF(OR(D576="Darba diena",D576="Pārcelta darba diena"),IF(AND(E576="Jā",Grafiks!$N$3&gt;=7),Grafiks!$N$3-1,Grafiks!$N$3),0)</f>
      </c>
    </row>
    <row r="577" spans="1:6" x14ac:dyDescent="0.25">
      <c r="A577" s="30">
        <v>46598</v>
      </c>
      <c r="B577" t="s">
        <v>60</v>
      </c>
      <c r="C577" t="s">
        <v>16</v>
      </c>
      <c r="D577" t="s">
        <v>67</v>
      </c>
      <c r="E577" t="s">
        <v>16</v>
      </c>
      <c r="F577" s="23">
        <f>IF(OR(D577="Darba diena",D577="Pārcelta darba diena"),IF(AND(E577="Jā",Grafiks!$N$3&gt;=7),Grafiks!$N$3-1,Grafiks!$N$3),0)</f>
      </c>
    </row>
    <row r="578" spans="1:6" x14ac:dyDescent="0.25">
      <c r="A578" s="35">
        <v>46599</v>
      </c>
      <c r="B578" s="36" t="s">
        <v>63</v>
      </c>
      <c r="C578" s="36" t="s">
        <v>16</v>
      </c>
      <c r="D578" s="36" t="s">
        <v>64</v>
      </c>
      <c r="E578" s="36" t="s">
        <v>16</v>
      </c>
      <c r="F578" s="37">
        <f>IF(OR(D578="Darba diena",D578="Pārcelta darba diena"),IF(AND(E578="Jā",Grafiks!$N$3&gt;=7),Grafiks!$N$3-1,Grafiks!$N$3),0)</f>
      </c>
    </row>
    <row r="579" spans="1:6" x14ac:dyDescent="0.25">
      <c r="A579" s="35">
        <v>46600</v>
      </c>
      <c r="B579" s="36" t="s">
        <v>65</v>
      </c>
      <c r="C579" s="36" t="s">
        <v>16</v>
      </c>
      <c r="D579" s="36" t="s">
        <v>64</v>
      </c>
      <c r="E579" s="36" t="s">
        <v>16</v>
      </c>
      <c r="F579" s="37">
        <f>IF(OR(D579="Darba diena",D579="Pārcelta darba diena"),IF(AND(E579="Jā",Grafiks!$N$3&gt;=7),Grafiks!$N$3-1,Grafiks!$N$3),0)</f>
      </c>
    </row>
    <row r="580" spans="1:6" x14ac:dyDescent="0.25">
      <c r="A580" s="30">
        <v>46601</v>
      </c>
      <c r="B580" t="s">
        <v>66</v>
      </c>
      <c r="C580" t="s">
        <v>16</v>
      </c>
      <c r="D580" t="s">
        <v>67</v>
      </c>
      <c r="E580" t="s">
        <v>16</v>
      </c>
      <c r="F580" s="23">
        <f>IF(OR(D580="Darba diena",D580="Pārcelta darba diena"),IF(AND(E580="Jā",Grafiks!$N$3&gt;=7),Grafiks!$N$3-1,Grafiks!$N$3),0)</f>
      </c>
    </row>
    <row r="581" spans="1:6" x14ac:dyDescent="0.25">
      <c r="A581" s="30">
        <v>46602</v>
      </c>
      <c r="B581" t="s">
        <v>68</v>
      </c>
      <c r="C581" t="s">
        <v>16</v>
      </c>
      <c r="D581" t="s">
        <v>67</v>
      </c>
      <c r="E581" t="s">
        <v>16</v>
      </c>
      <c r="F581" s="23">
        <f>IF(OR(D581="Darba diena",D581="Pārcelta darba diena"),IF(AND(E581="Jā",Grafiks!$N$3&gt;=7),Grafiks!$N$3-1,Grafiks!$N$3),0)</f>
      </c>
    </row>
    <row r="582" spans="1:6" x14ac:dyDescent="0.25">
      <c r="A582" s="30">
        <v>46603</v>
      </c>
      <c r="B582" t="s">
        <v>69</v>
      </c>
      <c r="C582" t="s">
        <v>16</v>
      </c>
      <c r="D582" t="s">
        <v>67</v>
      </c>
      <c r="E582" t="s">
        <v>16</v>
      </c>
      <c r="F582" s="23">
        <f>IF(OR(D582="Darba diena",D582="Pārcelta darba diena"),IF(AND(E582="Jā",Grafiks!$N$3&gt;=7),Grafiks!$N$3-1,Grafiks!$N$3),0)</f>
      </c>
    </row>
    <row r="583" spans="1:6" x14ac:dyDescent="0.25">
      <c r="A583" s="30">
        <v>46604</v>
      </c>
      <c r="B583" t="s">
        <v>57</v>
      </c>
      <c r="C583" t="s">
        <v>16</v>
      </c>
      <c r="D583" t="s">
        <v>67</v>
      </c>
      <c r="E583" t="s">
        <v>16</v>
      </c>
      <c r="F583" s="23">
        <f>IF(OR(D583="Darba diena",D583="Pārcelta darba diena"),IF(AND(E583="Jā",Grafiks!$N$3&gt;=7),Grafiks!$N$3-1,Grafiks!$N$3),0)</f>
      </c>
    </row>
    <row r="584" spans="1:6" x14ac:dyDescent="0.25">
      <c r="A584" s="30">
        <v>46605</v>
      </c>
      <c r="B584" t="s">
        <v>60</v>
      </c>
      <c r="C584" t="s">
        <v>16</v>
      </c>
      <c r="D584" t="s">
        <v>67</v>
      </c>
      <c r="E584" t="s">
        <v>16</v>
      </c>
      <c r="F584" s="23">
        <f>IF(OR(D584="Darba diena",D584="Pārcelta darba diena"),IF(AND(E584="Jā",Grafiks!$N$3&gt;=7),Grafiks!$N$3-1,Grafiks!$N$3),0)</f>
      </c>
    </row>
    <row r="585" spans="1:6" x14ac:dyDescent="0.25">
      <c r="A585" s="35">
        <v>46606</v>
      </c>
      <c r="B585" s="36" t="s">
        <v>63</v>
      </c>
      <c r="C585" s="36" t="s">
        <v>16</v>
      </c>
      <c r="D585" s="36" t="s">
        <v>64</v>
      </c>
      <c r="E585" s="36" t="s">
        <v>16</v>
      </c>
      <c r="F585" s="37">
        <f>IF(OR(D585="Darba diena",D585="Pārcelta darba diena"),IF(AND(E585="Jā",Grafiks!$N$3&gt;=7),Grafiks!$N$3-1,Grafiks!$N$3),0)</f>
      </c>
    </row>
    <row r="586" spans="1:6" x14ac:dyDescent="0.25">
      <c r="A586" s="35">
        <v>46607</v>
      </c>
      <c r="B586" s="36" t="s">
        <v>65</v>
      </c>
      <c r="C586" s="36" t="s">
        <v>16</v>
      </c>
      <c r="D586" s="36" t="s">
        <v>64</v>
      </c>
      <c r="E586" s="36" t="s">
        <v>16</v>
      </c>
      <c r="F586" s="37">
        <f>IF(OR(D586="Darba diena",D586="Pārcelta darba diena"),IF(AND(E586="Jā",Grafiks!$N$3&gt;=7),Grafiks!$N$3-1,Grafiks!$N$3),0)</f>
      </c>
    </row>
    <row r="587" spans="1:6" x14ac:dyDescent="0.25">
      <c r="A587" s="30">
        <v>46608</v>
      </c>
      <c r="B587" t="s">
        <v>66</v>
      </c>
      <c r="C587" t="s">
        <v>16</v>
      </c>
      <c r="D587" t="s">
        <v>67</v>
      </c>
      <c r="E587" t="s">
        <v>16</v>
      </c>
      <c r="F587" s="23">
        <f>IF(OR(D587="Darba diena",D587="Pārcelta darba diena"),IF(AND(E587="Jā",Grafiks!$N$3&gt;=7),Grafiks!$N$3-1,Grafiks!$N$3),0)</f>
      </c>
    </row>
    <row r="588" spans="1:6" x14ac:dyDescent="0.25">
      <c r="A588" s="30">
        <v>46609</v>
      </c>
      <c r="B588" t="s">
        <v>68</v>
      </c>
      <c r="C588" t="s">
        <v>16</v>
      </c>
      <c r="D588" t="s">
        <v>67</v>
      </c>
      <c r="E588" t="s">
        <v>16</v>
      </c>
      <c r="F588" s="23">
        <f>IF(OR(D588="Darba diena",D588="Pārcelta darba diena"),IF(AND(E588="Jā",Grafiks!$N$3&gt;=7),Grafiks!$N$3-1,Grafiks!$N$3),0)</f>
      </c>
    </row>
    <row r="589" spans="1:6" x14ac:dyDescent="0.25">
      <c r="A589" s="30">
        <v>46610</v>
      </c>
      <c r="B589" t="s">
        <v>69</v>
      </c>
      <c r="C589" t="s">
        <v>16</v>
      </c>
      <c r="D589" t="s">
        <v>67</v>
      </c>
      <c r="E589" t="s">
        <v>16</v>
      </c>
      <c r="F589" s="23">
        <f>IF(OR(D589="Darba diena",D589="Pārcelta darba diena"),IF(AND(E589="Jā",Grafiks!$N$3&gt;=7),Grafiks!$N$3-1,Grafiks!$N$3),0)</f>
      </c>
    </row>
    <row r="590" spans="1:6" x14ac:dyDescent="0.25">
      <c r="A590" s="30">
        <v>46611</v>
      </c>
      <c r="B590" t="s">
        <v>57</v>
      </c>
      <c r="C590" t="s">
        <v>16</v>
      </c>
      <c r="D590" t="s">
        <v>67</v>
      </c>
      <c r="E590" t="s">
        <v>16</v>
      </c>
      <c r="F590" s="23">
        <f>IF(OR(D590="Darba diena",D590="Pārcelta darba diena"),IF(AND(E590="Jā",Grafiks!$N$3&gt;=7),Grafiks!$N$3-1,Grafiks!$N$3),0)</f>
      </c>
    </row>
    <row r="591" spans="1:6" x14ac:dyDescent="0.25">
      <c r="A591" s="30">
        <v>46612</v>
      </c>
      <c r="B591" t="s">
        <v>60</v>
      </c>
      <c r="C591" t="s">
        <v>16</v>
      </c>
      <c r="D591" t="s">
        <v>67</v>
      </c>
      <c r="E591" t="s">
        <v>16</v>
      </c>
      <c r="F591" s="23">
        <f>IF(OR(D591="Darba diena",D591="Pārcelta darba diena"),IF(AND(E591="Jā",Grafiks!$N$3&gt;=7),Grafiks!$N$3-1,Grafiks!$N$3),0)</f>
      </c>
    </row>
    <row r="592" spans="1:6" x14ac:dyDescent="0.25">
      <c r="A592" s="35">
        <v>46613</v>
      </c>
      <c r="B592" s="36" t="s">
        <v>63</v>
      </c>
      <c r="C592" s="36" t="s">
        <v>16</v>
      </c>
      <c r="D592" s="36" t="s">
        <v>64</v>
      </c>
      <c r="E592" s="36" t="s">
        <v>16</v>
      </c>
      <c r="F592" s="37">
        <f>IF(OR(D592="Darba diena",D592="Pārcelta darba diena"),IF(AND(E592="Jā",Grafiks!$N$3&gt;=7),Grafiks!$N$3-1,Grafiks!$N$3),0)</f>
      </c>
    </row>
    <row r="593" spans="1:6" x14ac:dyDescent="0.25">
      <c r="A593" s="35">
        <v>46614</v>
      </c>
      <c r="B593" s="36" t="s">
        <v>65</v>
      </c>
      <c r="C593" s="36" t="s">
        <v>16</v>
      </c>
      <c r="D593" s="36" t="s">
        <v>64</v>
      </c>
      <c r="E593" s="36" t="s">
        <v>16</v>
      </c>
      <c r="F593" s="37">
        <f>IF(OR(D593="Darba diena",D593="Pārcelta darba diena"),IF(AND(E593="Jā",Grafiks!$N$3&gt;=7),Grafiks!$N$3-1,Grafiks!$N$3),0)</f>
      </c>
    </row>
    <row r="594" spans="1:6" x14ac:dyDescent="0.25">
      <c r="A594" s="30">
        <v>46615</v>
      </c>
      <c r="B594" t="s">
        <v>66</v>
      </c>
      <c r="C594" t="s">
        <v>16</v>
      </c>
      <c r="D594" t="s">
        <v>67</v>
      </c>
      <c r="E594" t="s">
        <v>16</v>
      </c>
      <c r="F594" s="23">
        <f>IF(OR(D594="Darba diena",D594="Pārcelta darba diena"),IF(AND(E594="Jā",Grafiks!$N$3&gt;=7),Grafiks!$N$3-1,Grafiks!$N$3),0)</f>
      </c>
    </row>
    <row r="595" spans="1:6" x14ac:dyDescent="0.25">
      <c r="A595" s="30">
        <v>46616</v>
      </c>
      <c r="B595" t="s">
        <v>68</v>
      </c>
      <c r="C595" t="s">
        <v>16</v>
      </c>
      <c r="D595" t="s">
        <v>67</v>
      </c>
      <c r="E595" t="s">
        <v>16</v>
      </c>
      <c r="F595" s="23">
        <f>IF(OR(D595="Darba diena",D595="Pārcelta darba diena"),IF(AND(E595="Jā",Grafiks!$N$3&gt;=7),Grafiks!$N$3-1,Grafiks!$N$3),0)</f>
      </c>
    </row>
    <row r="596" spans="1:6" x14ac:dyDescent="0.25">
      <c r="A596" s="30">
        <v>46617</v>
      </c>
      <c r="B596" t="s">
        <v>69</v>
      </c>
      <c r="C596" t="s">
        <v>16</v>
      </c>
      <c r="D596" t="s">
        <v>67</v>
      </c>
      <c r="E596" t="s">
        <v>16</v>
      </c>
      <c r="F596" s="23">
        <f>IF(OR(D596="Darba diena",D596="Pārcelta darba diena"),IF(AND(E596="Jā",Grafiks!$N$3&gt;=7),Grafiks!$N$3-1,Grafiks!$N$3),0)</f>
      </c>
    </row>
    <row r="597" spans="1:6" x14ac:dyDescent="0.25">
      <c r="A597" s="30">
        <v>46618</v>
      </c>
      <c r="B597" t="s">
        <v>57</v>
      </c>
      <c r="C597" t="s">
        <v>16</v>
      </c>
      <c r="D597" t="s">
        <v>67</v>
      </c>
      <c r="E597" t="s">
        <v>16</v>
      </c>
      <c r="F597" s="23">
        <f>IF(OR(D597="Darba diena",D597="Pārcelta darba diena"),IF(AND(E597="Jā",Grafiks!$N$3&gt;=7),Grafiks!$N$3-1,Grafiks!$N$3),0)</f>
      </c>
    </row>
    <row r="598" spans="1:6" x14ac:dyDescent="0.25">
      <c r="A598" s="30">
        <v>46619</v>
      </c>
      <c r="B598" t="s">
        <v>60</v>
      </c>
      <c r="C598" t="s">
        <v>16</v>
      </c>
      <c r="D598" t="s">
        <v>67</v>
      </c>
      <c r="E598" t="s">
        <v>16</v>
      </c>
      <c r="F598" s="23">
        <f>IF(OR(D598="Darba diena",D598="Pārcelta darba diena"),IF(AND(E598="Jā",Grafiks!$N$3&gt;=7),Grafiks!$N$3-1,Grafiks!$N$3),0)</f>
      </c>
    </row>
    <row r="599" spans="1:6" x14ac:dyDescent="0.25">
      <c r="A599" s="35">
        <v>46620</v>
      </c>
      <c r="B599" s="36" t="s">
        <v>63</v>
      </c>
      <c r="C599" s="36" t="s">
        <v>16</v>
      </c>
      <c r="D599" s="36" t="s">
        <v>64</v>
      </c>
      <c r="E599" s="36" t="s">
        <v>16</v>
      </c>
      <c r="F599" s="37">
        <f>IF(OR(D599="Darba diena",D599="Pārcelta darba diena"),IF(AND(E599="Jā",Grafiks!$N$3&gt;=7),Grafiks!$N$3-1,Grafiks!$N$3),0)</f>
      </c>
    </row>
    <row r="600" spans="1:6" x14ac:dyDescent="0.25">
      <c r="A600" s="35">
        <v>46621</v>
      </c>
      <c r="B600" s="36" t="s">
        <v>65</v>
      </c>
      <c r="C600" s="36" t="s">
        <v>16</v>
      </c>
      <c r="D600" s="36" t="s">
        <v>64</v>
      </c>
      <c r="E600" s="36" t="s">
        <v>16</v>
      </c>
      <c r="F600" s="37">
        <f>IF(OR(D600="Darba diena",D600="Pārcelta darba diena"),IF(AND(E600="Jā",Grafiks!$N$3&gt;=7),Grafiks!$N$3-1,Grafiks!$N$3),0)</f>
      </c>
    </row>
    <row r="601" spans="1:6" x14ac:dyDescent="0.25">
      <c r="A601" s="30">
        <v>46622</v>
      </c>
      <c r="B601" t="s">
        <v>66</v>
      </c>
      <c r="C601" t="s">
        <v>16</v>
      </c>
      <c r="D601" t="s">
        <v>67</v>
      </c>
      <c r="E601" t="s">
        <v>16</v>
      </c>
      <c r="F601" s="23">
        <f>IF(OR(D601="Darba diena",D601="Pārcelta darba diena"),IF(AND(E601="Jā",Grafiks!$N$3&gt;=7),Grafiks!$N$3-1,Grafiks!$N$3),0)</f>
      </c>
    </row>
    <row r="602" spans="1:6" x14ac:dyDescent="0.25">
      <c r="A602" s="30">
        <v>46623</v>
      </c>
      <c r="B602" t="s">
        <v>68</v>
      </c>
      <c r="C602" t="s">
        <v>16</v>
      </c>
      <c r="D602" t="s">
        <v>67</v>
      </c>
      <c r="E602" t="s">
        <v>16</v>
      </c>
      <c r="F602" s="23">
        <f>IF(OR(D602="Darba diena",D602="Pārcelta darba diena"),IF(AND(E602="Jā",Grafiks!$N$3&gt;=7),Grafiks!$N$3-1,Grafiks!$N$3),0)</f>
      </c>
    </row>
    <row r="603" spans="1:6" x14ac:dyDescent="0.25">
      <c r="A603" s="30">
        <v>46624</v>
      </c>
      <c r="B603" t="s">
        <v>69</v>
      </c>
      <c r="C603" t="s">
        <v>16</v>
      </c>
      <c r="D603" t="s">
        <v>67</v>
      </c>
      <c r="E603" t="s">
        <v>16</v>
      </c>
      <c r="F603" s="23">
        <f>IF(OR(D603="Darba diena",D603="Pārcelta darba diena"),IF(AND(E603="Jā",Grafiks!$N$3&gt;=7),Grafiks!$N$3-1,Grafiks!$N$3),0)</f>
      </c>
    </row>
    <row r="604" spans="1:6" x14ac:dyDescent="0.25">
      <c r="A604" s="30">
        <v>46625</v>
      </c>
      <c r="B604" t="s">
        <v>57</v>
      </c>
      <c r="C604" t="s">
        <v>16</v>
      </c>
      <c r="D604" t="s">
        <v>67</v>
      </c>
      <c r="E604" t="s">
        <v>16</v>
      </c>
      <c r="F604" s="23">
        <f>IF(OR(D604="Darba diena",D604="Pārcelta darba diena"),IF(AND(E604="Jā",Grafiks!$N$3&gt;=7),Grafiks!$N$3-1,Grafiks!$N$3),0)</f>
      </c>
    </row>
    <row r="605" spans="1:6" x14ac:dyDescent="0.25">
      <c r="A605" s="30">
        <v>46626</v>
      </c>
      <c r="B605" t="s">
        <v>60</v>
      </c>
      <c r="C605" t="s">
        <v>16</v>
      </c>
      <c r="D605" t="s">
        <v>67</v>
      </c>
      <c r="E605" t="s">
        <v>16</v>
      </c>
      <c r="F605" s="23">
        <f>IF(OR(D605="Darba diena",D605="Pārcelta darba diena"),IF(AND(E605="Jā",Grafiks!$N$3&gt;=7),Grafiks!$N$3-1,Grafiks!$N$3),0)</f>
      </c>
    </row>
    <row r="606" spans="1:6" x14ac:dyDescent="0.25">
      <c r="A606" s="35">
        <v>46627</v>
      </c>
      <c r="B606" s="36" t="s">
        <v>63</v>
      </c>
      <c r="C606" s="36" t="s">
        <v>16</v>
      </c>
      <c r="D606" s="36" t="s">
        <v>64</v>
      </c>
      <c r="E606" s="36" t="s">
        <v>16</v>
      </c>
      <c r="F606" s="37">
        <f>IF(OR(D606="Darba diena",D606="Pārcelta darba diena"),IF(AND(E606="Jā",Grafiks!$N$3&gt;=7),Grafiks!$N$3-1,Grafiks!$N$3),0)</f>
      </c>
    </row>
    <row r="607" spans="1:6" x14ac:dyDescent="0.25">
      <c r="A607" s="35">
        <v>46628</v>
      </c>
      <c r="B607" s="36" t="s">
        <v>65</v>
      </c>
      <c r="C607" s="36" t="s">
        <v>16</v>
      </c>
      <c r="D607" s="36" t="s">
        <v>64</v>
      </c>
      <c r="E607" s="36" t="s">
        <v>16</v>
      </c>
      <c r="F607" s="37">
        <f>IF(OR(D607="Darba diena",D607="Pārcelta darba diena"),IF(AND(E607="Jā",Grafiks!$N$3&gt;=7),Grafiks!$N$3-1,Grafiks!$N$3),0)</f>
      </c>
    </row>
    <row r="608" spans="1:6" x14ac:dyDescent="0.25">
      <c r="A608" s="30">
        <v>46629</v>
      </c>
      <c r="B608" t="s">
        <v>66</v>
      </c>
      <c r="C608" t="s">
        <v>16</v>
      </c>
      <c r="D608" t="s">
        <v>67</v>
      </c>
      <c r="E608" t="s">
        <v>16</v>
      </c>
      <c r="F608" s="23">
        <f>IF(OR(D608="Darba diena",D608="Pārcelta darba diena"),IF(AND(E608="Jā",Grafiks!$N$3&gt;=7),Grafiks!$N$3-1,Grafiks!$N$3),0)</f>
      </c>
    </row>
    <row r="609" spans="1:6" x14ac:dyDescent="0.25">
      <c r="A609" s="30">
        <v>46630</v>
      </c>
      <c r="B609" t="s">
        <v>68</v>
      </c>
      <c r="C609" t="s">
        <v>16</v>
      </c>
      <c r="D609" t="s">
        <v>67</v>
      </c>
      <c r="E609" t="s">
        <v>16</v>
      </c>
      <c r="F609" s="23">
        <f>IF(OR(D609="Darba diena",D609="Pārcelta darba diena"),IF(AND(E609="Jā",Grafiks!$N$3&gt;=7),Grafiks!$N$3-1,Grafiks!$N$3),0)</f>
      </c>
    </row>
    <row r="610" spans="1:6" x14ac:dyDescent="0.25">
      <c r="A610" s="30">
        <v>46631</v>
      </c>
      <c r="B610" t="s">
        <v>69</v>
      </c>
      <c r="C610" t="s">
        <v>16</v>
      </c>
      <c r="D610" t="s">
        <v>67</v>
      </c>
      <c r="E610" t="s">
        <v>16</v>
      </c>
      <c r="F610" s="23">
        <f>IF(OR(D610="Darba diena",D610="Pārcelta darba diena"),IF(AND(E610="Jā",Grafiks!$N$3&gt;=7),Grafiks!$N$3-1,Grafiks!$N$3),0)</f>
      </c>
    </row>
    <row r="611" spans="1:6" x14ac:dyDescent="0.25">
      <c r="A611" s="30">
        <v>46632</v>
      </c>
      <c r="B611" t="s">
        <v>57</v>
      </c>
      <c r="C611" t="s">
        <v>16</v>
      </c>
      <c r="D611" t="s">
        <v>67</v>
      </c>
      <c r="E611" t="s">
        <v>16</v>
      </c>
      <c r="F611" s="23">
        <f>IF(OR(D611="Darba diena",D611="Pārcelta darba diena"),IF(AND(E611="Jā",Grafiks!$N$3&gt;=7),Grafiks!$N$3-1,Grafiks!$N$3),0)</f>
      </c>
    </row>
    <row r="612" spans="1:6" x14ac:dyDescent="0.25">
      <c r="A612" s="30">
        <v>46633</v>
      </c>
      <c r="B612" t="s">
        <v>60</v>
      </c>
      <c r="C612" t="s">
        <v>16</v>
      </c>
      <c r="D612" t="s">
        <v>67</v>
      </c>
      <c r="E612" t="s">
        <v>16</v>
      </c>
      <c r="F612" s="23">
        <f>IF(OR(D612="Darba diena",D612="Pārcelta darba diena"),IF(AND(E612="Jā",Grafiks!$N$3&gt;=7),Grafiks!$N$3-1,Grafiks!$N$3),0)</f>
      </c>
    </row>
    <row r="613" spans="1:6" x14ac:dyDescent="0.25">
      <c r="A613" s="35">
        <v>46634</v>
      </c>
      <c r="B613" s="36" t="s">
        <v>63</v>
      </c>
      <c r="C613" s="36" t="s">
        <v>16</v>
      </c>
      <c r="D613" s="36" t="s">
        <v>64</v>
      </c>
      <c r="E613" s="36" t="s">
        <v>16</v>
      </c>
      <c r="F613" s="37">
        <f>IF(OR(D613="Darba diena",D613="Pārcelta darba diena"),IF(AND(E613="Jā",Grafiks!$N$3&gt;=7),Grafiks!$N$3-1,Grafiks!$N$3),0)</f>
      </c>
    </row>
    <row r="614" spans="1:6" x14ac:dyDescent="0.25">
      <c r="A614" s="35">
        <v>46635</v>
      </c>
      <c r="B614" s="36" t="s">
        <v>65</v>
      </c>
      <c r="C614" s="36" t="s">
        <v>16</v>
      </c>
      <c r="D614" s="36" t="s">
        <v>64</v>
      </c>
      <c r="E614" s="36" t="s">
        <v>16</v>
      </c>
      <c r="F614" s="37">
        <f>IF(OR(D614="Darba diena",D614="Pārcelta darba diena"),IF(AND(E614="Jā",Grafiks!$N$3&gt;=7),Grafiks!$N$3-1,Grafiks!$N$3),0)</f>
      </c>
    </row>
    <row r="615" spans="1:6" x14ac:dyDescent="0.25">
      <c r="A615" s="30">
        <v>46636</v>
      </c>
      <c r="B615" t="s">
        <v>66</v>
      </c>
      <c r="C615" t="s">
        <v>16</v>
      </c>
      <c r="D615" t="s">
        <v>67</v>
      </c>
      <c r="E615" t="s">
        <v>16</v>
      </c>
      <c r="F615" s="23">
        <f>IF(OR(D615="Darba diena",D615="Pārcelta darba diena"),IF(AND(E615="Jā",Grafiks!$N$3&gt;=7),Grafiks!$N$3-1,Grafiks!$N$3),0)</f>
      </c>
    </row>
    <row r="616" spans="1:6" x14ac:dyDescent="0.25">
      <c r="A616" s="30">
        <v>46637</v>
      </c>
      <c r="B616" t="s">
        <v>68</v>
      </c>
      <c r="C616" t="s">
        <v>16</v>
      </c>
      <c r="D616" t="s">
        <v>67</v>
      </c>
      <c r="E616" t="s">
        <v>16</v>
      </c>
      <c r="F616" s="23">
        <f>IF(OR(D616="Darba diena",D616="Pārcelta darba diena"),IF(AND(E616="Jā",Grafiks!$N$3&gt;=7),Grafiks!$N$3-1,Grafiks!$N$3),0)</f>
      </c>
    </row>
    <row r="617" spans="1:6" x14ac:dyDescent="0.25">
      <c r="A617" s="30">
        <v>46638</v>
      </c>
      <c r="B617" t="s">
        <v>69</v>
      </c>
      <c r="C617" t="s">
        <v>16</v>
      </c>
      <c r="D617" t="s">
        <v>67</v>
      </c>
      <c r="E617" t="s">
        <v>16</v>
      </c>
      <c r="F617" s="23">
        <f>IF(OR(D617="Darba diena",D617="Pārcelta darba diena"),IF(AND(E617="Jā",Grafiks!$N$3&gt;=7),Grafiks!$N$3-1,Grafiks!$N$3),0)</f>
      </c>
    </row>
    <row r="618" spans="1:6" x14ac:dyDescent="0.25">
      <c r="A618" s="30">
        <v>46639</v>
      </c>
      <c r="B618" t="s">
        <v>57</v>
      </c>
      <c r="C618" t="s">
        <v>16</v>
      </c>
      <c r="D618" t="s">
        <v>67</v>
      </c>
      <c r="E618" t="s">
        <v>16</v>
      </c>
      <c r="F618" s="23">
        <f>IF(OR(D618="Darba diena",D618="Pārcelta darba diena"),IF(AND(E618="Jā",Grafiks!$N$3&gt;=7),Grafiks!$N$3-1,Grafiks!$N$3),0)</f>
      </c>
    </row>
    <row r="619" spans="1:6" x14ac:dyDescent="0.25">
      <c r="A619" s="30">
        <v>46640</v>
      </c>
      <c r="B619" t="s">
        <v>60</v>
      </c>
      <c r="C619" t="s">
        <v>16</v>
      </c>
      <c r="D619" t="s">
        <v>67</v>
      </c>
      <c r="E619" t="s">
        <v>16</v>
      </c>
      <c r="F619" s="23">
        <f>IF(OR(D619="Darba diena",D619="Pārcelta darba diena"),IF(AND(E619="Jā",Grafiks!$N$3&gt;=7),Grafiks!$N$3-1,Grafiks!$N$3),0)</f>
      </c>
    </row>
    <row r="620" spans="1:6" x14ac:dyDescent="0.25">
      <c r="A620" s="35">
        <v>46641</v>
      </c>
      <c r="B620" s="36" t="s">
        <v>63</v>
      </c>
      <c r="C620" s="36" t="s">
        <v>16</v>
      </c>
      <c r="D620" s="36" t="s">
        <v>64</v>
      </c>
      <c r="E620" s="36" t="s">
        <v>16</v>
      </c>
      <c r="F620" s="37">
        <f>IF(OR(D620="Darba diena",D620="Pārcelta darba diena"),IF(AND(E620="Jā",Grafiks!$N$3&gt;=7),Grafiks!$N$3-1,Grafiks!$N$3),0)</f>
      </c>
    </row>
    <row r="621" spans="1:6" x14ac:dyDescent="0.25">
      <c r="A621" s="35">
        <v>46642</v>
      </c>
      <c r="B621" s="36" t="s">
        <v>65</v>
      </c>
      <c r="C621" s="36" t="s">
        <v>16</v>
      </c>
      <c r="D621" s="36" t="s">
        <v>64</v>
      </c>
      <c r="E621" s="36" t="s">
        <v>16</v>
      </c>
      <c r="F621" s="37">
        <f>IF(OR(D621="Darba diena",D621="Pārcelta darba diena"),IF(AND(E621="Jā",Grafiks!$N$3&gt;=7),Grafiks!$N$3-1,Grafiks!$N$3),0)</f>
      </c>
    </row>
    <row r="622" spans="1:6" x14ac:dyDescent="0.25">
      <c r="A622" s="30">
        <v>46643</v>
      </c>
      <c r="B622" t="s">
        <v>66</v>
      </c>
      <c r="C622" t="s">
        <v>16</v>
      </c>
      <c r="D622" t="s">
        <v>67</v>
      </c>
      <c r="E622" t="s">
        <v>16</v>
      </c>
      <c r="F622" s="23">
        <f>IF(OR(D622="Darba diena",D622="Pārcelta darba diena"),IF(AND(E622="Jā",Grafiks!$N$3&gt;=7),Grafiks!$N$3-1,Grafiks!$N$3),0)</f>
      </c>
    </row>
    <row r="623" spans="1:6" x14ac:dyDescent="0.25">
      <c r="A623" s="30">
        <v>46644</v>
      </c>
      <c r="B623" t="s">
        <v>68</v>
      </c>
      <c r="C623" t="s">
        <v>16</v>
      </c>
      <c r="D623" t="s">
        <v>67</v>
      </c>
      <c r="E623" t="s">
        <v>16</v>
      </c>
      <c r="F623" s="23">
        <f>IF(OR(D623="Darba diena",D623="Pārcelta darba diena"),IF(AND(E623="Jā",Grafiks!$N$3&gt;=7),Grafiks!$N$3-1,Grafiks!$N$3),0)</f>
      </c>
    </row>
    <row r="624" spans="1:6" x14ac:dyDescent="0.25">
      <c r="A624" s="30">
        <v>46645</v>
      </c>
      <c r="B624" t="s">
        <v>69</v>
      </c>
      <c r="C624" t="s">
        <v>16</v>
      </c>
      <c r="D624" t="s">
        <v>67</v>
      </c>
      <c r="E624" t="s">
        <v>16</v>
      </c>
      <c r="F624" s="23">
        <f>IF(OR(D624="Darba diena",D624="Pārcelta darba diena"),IF(AND(E624="Jā",Grafiks!$N$3&gt;=7),Grafiks!$N$3-1,Grafiks!$N$3),0)</f>
      </c>
    </row>
    <row r="625" spans="1:6" x14ac:dyDescent="0.25">
      <c r="A625" s="30">
        <v>46646</v>
      </c>
      <c r="B625" t="s">
        <v>57</v>
      </c>
      <c r="C625" t="s">
        <v>16</v>
      </c>
      <c r="D625" t="s">
        <v>67</v>
      </c>
      <c r="E625" t="s">
        <v>16</v>
      </c>
      <c r="F625" s="23">
        <f>IF(OR(D625="Darba diena",D625="Pārcelta darba diena"),IF(AND(E625="Jā",Grafiks!$N$3&gt;=7),Grafiks!$N$3-1,Grafiks!$N$3),0)</f>
      </c>
    </row>
    <row r="626" spans="1:6" x14ac:dyDescent="0.25">
      <c r="A626" s="30">
        <v>46647</v>
      </c>
      <c r="B626" t="s">
        <v>60</v>
      </c>
      <c r="C626" t="s">
        <v>16</v>
      </c>
      <c r="D626" t="s">
        <v>67</v>
      </c>
      <c r="E626" t="s">
        <v>16</v>
      </c>
      <c r="F626" s="23">
        <f>IF(OR(D626="Darba diena",D626="Pārcelta darba diena"),IF(AND(E626="Jā",Grafiks!$N$3&gt;=7),Grafiks!$N$3-1,Grafiks!$N$3),0)</f>
      </c>
    </row>
    <row r="627" spans="1:6" x14ac:dyDescent="0.25">
      <c r="A627" s="35">
        <v>46648</v>
      </c>
      <c r="B627" s="36" t="s">
        <v>63</v>
      </c>
      <c r="C627" s="36" t="s">
        <v>16</v>
      </c>
      <c r="D627" s="36" t="s">
        <v>64</v>
      </c>
      <c r="E627" s="36" t="s">
        <v>16</v>
      </c>
      <c r="F627" s="37">
        <f>IF(OR(D627="Darba diena",D627="Pārcelta darba diena"),IF(AND(E627="Jā",Grafiks!$N$3&gt;=7),Grafiks!$N$3-1,Grafiks!$N$3),0)</f>
      </c>
    </row>
    <row r="628" spans="1:6" x14ac:dyDescent="0.25">
      <c r="A628" s="35">
        <v>46649</v>
      </c>
      <c r="B628" s="36" t="s">
        <v>65</v>
      </c>
      <c r="C628" s="36" t="s">
        <v>16</v>
      </c>
      <c r="D628" s="36" t="s">
        <v>64</v>
      </c>
      <c r="E628" s="36" t="s">
        <v>16</v>
      </c>
      <c r="F628" s="37">
        <f>IF(OR(D628="Darba diena",D628="Pārcelta darba diena"),IF(AND(E628="Jā",Grafiks!$N$3&gt;=7),Grafiks!$N$3-1,Grafiks!$N$3),0)</f>
      </c>
    </row>
    <row r="629" spans="1:6" x14ac:dyDescent="0.25">
      <c r="A629" s="30">
        <v>46650</v>
      </c>
      <c r="B629" t="s">
        <v>66</v>
      </c>
      <c r="C629" t="s">
        <v>16</v>
      </c>
      <c r="D629" t="s">
        <v>67</v>
      </c>
      <c r="E629" t="s">
        <v>16</v>
      </c>
      <c r="F629" s="23">
        <f>IF(OR(D629="Darba diena",D629="Pārcelta darba diena"),IF(AND(E629="Jā",Grafiks!$N$3&gt;=7),Grafiks!$N$3-1,Grafiks!$N$3),0)</f>
      </c>
    </row>
    <row r="630" spans="1:6" x14ac:dyDescent="0.25">
      <c r="A630" s="30">
        <v>46651</v>
      </c>
      <c r="B630" t="s">
        <v>68</v>
      </c>
      <c r="C630" t="s">
        <v>16</v>
      </c>
      <c r="D630" t="s">
        <v>67</v>
      </c>
      <c r="E630" t="s">
        <v>16</v>
      </c>
      <c r="F630" s="23">
        <f>IF(OR(D630="Darba diena",D630="Pārcelta darba diena"),IF(AND(E630="Jā",Grafiks!$N$3&gt;=7),Grafiks!$N$3-1,Grafiks!$N$3),0)</f>
      </c>
    </row>
    <row r="631" spans="1:6" x14ac:dyDescent="0.25">
      <c r="A631" s="30">
        <v>46652</v>
      </c>
      <c r="B631" t="s">
        <v>69</v>
      </c>
      <c r="C631" t="s">
        <v>16</v>
      </c>
      <c r="D631" t="s">
        <v>67</v>
      </c>
      <c r="E631" t="s">
        <v>16</v>
      </c>
      <c r="F631" s="23">
        <f>IF(OR(D631="Darba diena",D631="Pārcelta darba diena"),IF(AND(E631="Jā",Grafiks!$N$3&gt;=7),Grafiks!$N$3-1,Grafiks!$N$3),0)</f>
      </c>
    </row>
    <row r="632" spans="1:6" x14ac:dyDescent="0.25">
      <c r="A632" s="30">
        <v>46653</v>
      </c>
      <c r="B632" t="s">
        <v>57</v>
      </c>
      <c r="C632" t="s">
        <v>16</v>
      </c>
      <c r="D632" t="s">
        <v>67</v>
      </c>
      <c r="E632" t="s">
        <v>16</v>
      </c>
      <c r="F632" s="23">
        <f>IF(OR(D632="Darba diena",D632="Pārcelta darba diena"),IF(AND(E632="Jā",Grafiks!$N$3&gt;=7),Grafiks!$N$3-1,Grafiks!$N$3),0)</f>
      </c>
    </row>
    <row r="633" spans="1:6" x14ac:dyDescent="0.25">
      <c r="A633" s="30">
        <v>46654</v>
      </c>
      <c r="B633" t="s">
        <v>60</v>
      </c>
      <c r="C633" t="s">
        <v>16</v>
      </c>
      <c r="D633" t="s">
        <v>67</v>
      </c>
      <c r="E633" t="s">
        <v>16</v>
      </c>
      <c r="F633" s="23">
        <f>IF(OR(D633="Darba diena",D633="Pārcelta darba diena"),IF(AND(E633="Jā",Grafiks!$N$3&gt;=7),Grafiks!$N$3-1,Grafiks!$N$3),0)</f>
      </c>
    </row>
    <row r="634" spans="1:6" x14ac:dyDescent="0.25">
      <c r="A634" s="35">
        <v>46655</v>
      </c>
      <c r="B634" s="36" t="s">
        <v>63</v>
      </c>
      <c r="C634" s="36" t="s">
        <v>16</v>
      </c>
      <c r="D634" s="36" t="s">
        <v>64</v>
      </c>
      <c r="E634" s="36" t="s">
        <v>16</v>
      </c>
      <c r="F634" s="37">
        <f>IF(OR(D634="Darba diena",D634="Pārcelta darba diena"),IF(AND(E634="Jā",Grafiks!$N$3&gt;=7),Grafiks!$N$3-1,Grafiks!$N$3),0)</f>
      </c>
    </row>
    <row r="635" spans="1:6" x14ac:dyDescent="0.25">
      <c r="A635" s="35">
        <v>46656</v>
      </c>
      <c r="B635" s="36" t="s">
        <v>65</v>
      </c>
      <c r="C635" s="36" t="s">
        <v>16</v>
      </c>
      <c r="D635" s="36" t="s">
        <v>64</v>
      </c>
      <c r="E635" s="36" t="s">
        <v>16</v>
      </c>
      <c r="F635" s="37">
        <f>IF(OR(D635="Darba diena",D635="Pārcelta darba diena"),IF(AND(E635="Jā",Grafiks!$N$3&gt;=7),Grafiks!$N$3-1,Grafiks!$N$3),0)</f>
      </c>
    </row>
    <row r="636" spans="1:6" x14ac:dyDescent="0.25">
      <c r="A636" s="30">
        <v>46657</v>
      </c>
      <c r="B636" t="s">
        <v>66</v>
      </c>
      <c r="C636" t="s">
        <v>16</v>
      </c>
      <c r="D636" t="s">
        <v>67</v>
      </c>
      <c r="E636" t="s">
        <v>16</v>
      </c>
      <c r="F636" s="23">
        <f>IF(OR(D636="Darba diena",D636="Pārcelta darba diena"),IF(AND(E636="Jā",Grafiks!$N$3&gt;=7),Grafiks!$N$3-1,Grafiks!$N$3),0)</f>
      </c>
    </row>
    <row r="637" spans="1:6" x14ac:dyDescent="0.25">
      <c r="A637" s="30">
        <v>46658</v>
      </c>
      <c r="B637" t="s">
        <v>68</v>
      </c>
      <c r="C637" t="s">
        <v>16</v>
      </c>
      <c r="D637" t="s">
        <v>67</v>
      </c>
      <c r="E637" t="s">
        <v>16</v>
      </c>
      <c r="F637" s="23">
        <f>IF(OR(D637="Darba diena",D637="Pārcelta darba diena"),IF(AND(E637="Jā",Grafiks!$N$3&gt;=7),Grafiks!$N$3-1,Grafiks!$N$3),0)</f>
      </c>
    </row>
    <row r="638" spans="1:6" x14ac:dyDescent="0.25">
      <c r="A638" s="30">
        <v>46659</v>
      </c>
      <c r="B638" t="s">
        <v>69</v>
      </c>
      <c r="C638" t="s">
        <v>16</v>
      </c>
      <c r="D638" t="s">
        <v>67</v>
      </c>
      <c r="E638" t="s">
        <v>16</v>
      </c>
      <c r="F638" s="23">
        <f>IF(OR(D638="Darba diena",D638="Pārcelta darba diena"),IF(AND(E638="Jā",Grafiks!$N$3&gt;=7),Grafiks!$N$3-1,Grafiks!$N$3),0)</f>
      </c>
    </row>
    <row r="639" spans="1:6" x14ac:dyDescent="0.25">
      <c r="A639" s="30">
        <v>46660</v>
      </c>
      <c r="B639" t="s">
        <v>57</v>
      </c>
      <c r="C639" t="s">
        <v>16</v>
      </c>
      <c r="D639" t="s">
        <v>67</v>
      </c>
      <c r="E639" t="s">
        <v>16</v>
      </c>
      <c r="F639" s="23">
        <f>IF(OR(D639="Darba diena",D639="Pārcelta darba diena"),IF(AND(E639="Jā",Grafiks!$N$3&gt;=7),Grafiks!$N$3-1,Grafiks!$N$3),0)</f>
      </c>
    </row>
    <row r="640" spans="1:6" x14ac:dyDescent="0.25">
      <c r="A640" s="30">
        <v>46661</v>
      </c>
      <c r="B640" t="s">
        <v>60</v>
      </c>
      <c r="C640" t="s">
        <v>16</v>
      </c>
      <c r="D640" t="s">
        <v>67</v>
      </c>
      <c r="E640" t="s">
        <v>16</v>
      </c>
      <c r="F640" s="23">
        <f>IF(OR(D640="Darba diena",D640="Pārcelta darba diena"),IF(AND(E640="Jā",Grafiks!$N$3&gt;=7),Grafiks!$N$3-1,Grafiks!$N$3),0)</f>
      </c>
    </row>
    <row r="641" spans="1:6" x14ac:dyDescent="0.25">
      <c r="A641" s="35">
        <v>46662</v>
      </c>
      <c r="B641" s="36" t="s">
        <v>63</v>
      </c>
      <c r="C641" s="36" t="s">
        <v>16</v>
      </c>
      <c r="D641" s="36" t="s">
        <v>64</v>
      </c>
      <c r="E641" s="36" t="s">
        <v>16</v>
      </c>
      <c r="F641" s="37">
        <f>IF(OR(D641="Darba diena",D641="Pārcelta darba diena"),IF(AND(E641="Jā",Grafiks!$N$3&gt;=7),Grafiks!$N$3-1,Grafiks!$N$3),0)</f>
      </c>
    </row>
    <row r="642" spans="1:6" x14ac:dyDescent="0.25">
      <c r="A642" s="35">
        <v>46663</v>
      </c>
      <c r="B642" s="36" t="s">
        <v>65</v>
      </c>
      <c r="C642" s="36" t="s">
        <v>16</v>
      </c>
      <c r="D642" s="36" t="s">
        <v>64</v>
      </c>
      <c r="E642" s="36" t="s">
        <v>16</v>
      </c>
      <c r="F642" s="37">
        <f>IF(OR(D642="Darba diena",D642="Pārcelta darba diena"),IF(AND(E642="Jā",Grafiks!$N$3&gt;=7),Grafiks!$N$3-1,Grafiks!$N$3),0)</f>
      </c>
    </row>
    <row r="643" spans="1:6" x14ac:dyDescent="0.25">
      <c r="A643" s="30">
        <v>46664</v>
      </c>
      <c r="B643" t="s">
        <v>66</v>
      </c>
      <c r="C643" t="s">
        <v>16</v>
      </c>
      <c r="D643" t="s">
        <v>67</v>
      </c>
      <c r="E643" t="s">
        <v>16</v>
      </c>
      <c r="F643" s="23">
        <f>IF(OR(D643="Darba diena",D643="Pārcelta darba diena"),IF(AND(E643="Jā",Grafiks!$N$3&gt;=7),Grafiks!$N$3-1,Grafiks!$N$3),0)</f>
      </c>
    </row>
    <row r="644" spans="1:6" x14ac:dyDescent="0.25">
      <c r="A644" s="30">
        <v>46665</v>
      </c>
      <c r="B644" t="s">
        <v>68</v>
      </c>
      <c r="C644" t="s">
        <v>16</v>
      </c>
      <c r="D644" t="s">
        <v>67</v>
      </c>
      <c r="E644" t="s">
        <v>16</v>
      </c>
      <c r="F644" s="23">
        <f>IF(OR(D644="Darba diena",D644="Pārcelta darba diena"),IF(AND(E644="Jā",Grafiks!$N$3&gt;=7),Grafiks!$N$3-1,Grafiks!$N$3),0)</f>
      </c>
    </row>
    <row r="645" spans="1:6" x14ac:dyDescent="0.25">
      <c r="A645" s="30">
        <v>46666</v>
      </c>
      <c r="B645" t="s">
        <v>69</v>
      </c>
      <c r="C645" t="s">
        <v>16</v>
      </c>
      <c r="D645" t="s">
        <v>67</v>
      </c>
      <c r="E645" t="s">
        <v>16</v>
      </c>
      <c r="F645" s="23">
        <f>IF(OR(D645="Darba diena",D645="Pārcelta darba diena"),IF(AND(E645="Jā",Grafiks!$N$3&gt;=7),Grafiks!$N$3-1,Grafiks!$N$3),0)</f>
      </c>
    </row>
    <row r="646" spans="1:6" x14ac:dyDescent="0.25">
      <c r="A646" s="30">
        <v>46667</v>
      </c>
      <c r="B646" t="s">
        <v>57</v>
      </c>
      <c r="C646" t="s">
        <v>16</v>
      </c>
      <c r="D646" t="s">
        <v>67</v>
      </c>
      <c r="E646" t="s">
        <v>16</v>
      </c>
      <c r="F646" s="23">
        <f>IF(OR(D646="Darba diena",D646="Pārcelta darba diena"),IF(AND(E646="Jā",Grafiks!$N$3&gt;=7),Grafiks!$N$3-1,Grafiks!$N$3),0)</f>
      </c>
    </row>
    <row r="647" spans="1:6" x14ac:dyDescent="0.25">
      <c r="A647" s="30">
        <v>46668</v>
      </c>
      <c r="B647" t="s">
        <v>60</v>
      </c>
      <c r="C647" t="s">
        <v>16</v>
      </c>
      <c r="D647" t="s">
        <v>67</v>
      </c>
      <c r="E647" t="s">
        <v>16</v>
      </c>
      <c r="F647" s="23">
        <f>IF(OR(D647="Darba diena",D647="Pārcelta darba diena"),IF(AND(E647="Jā",Grafiks!$N$3&gt;=7),Grafiks!$N$3-1,Grafiks!$N$3),0)</f>
      </c>
    </row>
    <row r="648" spans="1:6" x14ac:dyDescent="0.25">
      <c r="A648" s="35">
        <v>46669</v>
      </c>
      <c r="B648" s="36" t="s">
        <v>63</v>
      </c>
      <c r="C648" s="36" t="s">
        <v>16</v>
      </c>
      <c r="D648" s="36" t="s">
        <v>64</v>
      </c>
      <c r="E648" s="36" t="s">
        <v>16</v>
      </c>
      <c r="F648" s="37">
        <f>IF(OR(D648="Darba diena",D648="Pārcelta darba diena"),IF(AND(E648="Jā",Grafiks!$N$3&gt;=7),Grafiks!$N$3-1,Grafiks!$N$3),0)</f>
      </c>
    </row>
    <row r="649" spans="1:6" x14ac:dyDescent="0.25">
      <c r="A649" s="35">
        <v>46670</v>
      </c>
      <c r="B649" s="36" t="s">
        <v>65</v>
      </c>
      <c r="C649" s="36" t="s">
        <v>16</v>
      </c>
      <c r="D649" s="36" t="s">
        <v>64</v>
      </c>
      <c r="E649" s="36" t="s">
        <v>16</v>
      </c>
      <c r="F649" s="37">
        <f>IF(OR(D649="Darba diena",D649="Pārcelta darba diena"),IF(AND(E649="Jā",Grafiks!$N$3&gt;=7),Grafiks!$N$3-1,Grafiks!$N$3),0)</f>
      </c>
    </row>
    <row r="650" spans="1:6" x14ac:dyDescent="0.25">
      <c r="A650" s="30">
        <v>46671</v>
      </c>
      <c r="B650" t="s">
        <v>66</v>
      </c>
      <c r="C650" t="s">
        <v>16</v>
      </c>
      <c r="D650" t="s">
        <v>67</v>
      </c>
      <c r="E650" t="s">
        <v>16</v>
      </c>
      <c r="F650" s="23">
        <f>IF(OR(D650="Darba diena",D650="Pārcelta darba diena"),IF(AND(E650="Jā",Grafiks!$N$3&gt;=7),Grafiks!$N$3-1,Grafiks!$N$3),0)</f>
      </c>
    </row>
    <row r="651" spans="1:6" x14ac:dyDescent="0.25">
      <c r="A651" s="30">
        <v>46672</v>
      </c>
      <c r="B651" t="s">
        <v>68</v>
      </c>
      <c r="C651" t="s">
        <v>16</v>
      </c>
      <c r="D651" t="s">
        <v>67</v>
      </c>
      <c r="E651" t="s">
        <v>16</v>
      </c>
      <c r="F651" s="23">
        <f>IF(OR(D651="Darba diena",D651="Pārcelta darba diena"),IF(AND(E651="Jā",Grafiks!$N$3&gt;=7),Grafiks!$N$3-1,Grafiks!$N$3),0)</f>
      </c>
    </row>
    <row r="652" spans="1:6" x14ac:dyDescent="0.25">
      <c r="A652" s="30">
        <v>46673</v>
      </c>
      <c r="B652" t="s">
        <v>69</v>
      </c>
      <c r="C652" t="s">
        <v>16</v>
      </c>
      <c r="D652" t="s">
        <v>67</v>
      </c>
      <c r="E652" t="s">
        <v>16</v>
      </c>
      <c r="F652" s="23">
        <f>IF(OR(D652="Darba diena",D652="Pārcelta darba diena"),IF(AND(E652="Jā",Grafiks!$N$3&gt;=7),Grafiks!$N$3-1,Grafiks!$N$3),0)</f>
      </c>
    </row>
    <row r="653" spans="1:6" x14ac:dyDescent="0.25">
      <c r="A653" s="30">
        <v>46674</v>
      </c>
      <c r="B653" t="s">
        <v>57</v>
      </c>
      <c r="C653" t="s">
        <v>16</v>
      </c>
      <c r="D653" t="s">
        <v>67</v>
      </c>
      <c r="E653" t="s">
        <v>16</v>
      </c>
      <c r="F653" s="23">
        <f>IF(OR(D653="Darba diena",D653="Pārcelta darba diena"),IF(AND(E653="Jā",Grafiks!$N$3&gt;=7),Grafiks!$N$3-1,Grafiks!$N$3),0)</f>
      </c>
    </row>
    <row r="654" spans="1:6" x14ac:dyDescent="0.25">
      <c r="A654" s="30">
        <v>46675</v>
      </c>
      <c r="B654" t="s">
        <v>60</v>
      </c>
      <c r="C654" t="s">
        <v>16</v>
      </c>
      <c r="D654" t="s">
        <v>67</v>
      </c>
      <c r="E654" t="s">
        <v>16</v>
      </c>
      <c r="F654" s="23">
        <f>IF(OR(D654="Darba diena",D654="Pārcelta darba diena"),IF(AND(E654="Jā",Grafiks!$N$3&gt;=7),Grafiks!$N$3-1,Grafiks!$N$3),0)</f>
      </c>
    </row>
    <row r="655" spans="1:6" x14ac:dyDescent="0.25">
      <c r="A655" s="35">
        <v>46676</v>
      </c>
      <c r="B655" s="36" t="s">
        <v>63</v>
      </c>
      <c r="C655" s="36" t="s">
        <v>16</v>
      </c>
      <c r="D655" s="36" t="s">
        <v>64</v>
      </c>
      <c r="E655" s="36" t="s">
        <v>16</v>
      </c>
      <c r="F655" s="37">
        <f>IF(OR(D655="Darba diena",D655="Pārcelta darba diena"),IF(AND(E655="Jā",Grafiks!$N$3&gt;=7),Grafiks!$N$3-1,Grafiks!$N$3),0)</f>
      </c>
    </row>
    <row r="656" spans="1:6" x14ac:dyDescent="0.25">
      <c r="A656" s="35">
        <v>46677</v>
      </c>
      <c r="B656" s="36" t="s">
        <v>65</v>
      </c>
      <c r="C656" s="36" t="s">
        <v>16</v>
      </c>
      <c r="D656" s="36" t="s">
        <v>64</v>
      </c>
      <c r="E656" s="36" t="s">
        <v>16</v>
      </c>
      <c r="F656" s="37">
        <f>IF(OR(D656="Darba diena",D656="Pārcelta darba diena"),IF(AND(E656="Jā",Grafiks!$N$3&gt;=7),Grafiks!$N$3-1,Grafiks!$N$3),0)</f>
      </c>
    </row>
    <row r="657" spans="1:6" x14ac:dyDescent="0.25">
      <c r="A657" s="30">
        <v>46678</v>
      </c>
      <c r="B657" t="s">
        <v>66</v>
      </c>
      <c r="C657" t="s">
        <v>16</v>
      </c>
      <c r="D657" t="s">
        <v>67</v>
      </c>
      <c r="E657" t="s">
        <v>16</v>
      </c>
      <c r="F657" s="23">
        <f>IF(OR(D657="Darba diena",D657="Pārcelta darba diena"),IF(AND(E657="Jā",Grafiks!$N$3&gt;=7),Grafiks!$N$3-1,Grafiks!$N$3),0)</f>
      </c>
    </row>
    <row r="658" spans="1:6" x14ac:dyDescent="0.25">
      <c r="A658" s="30">
        <v>46679</v>
      </c>
      <c r="B658" t="s">
        <v>68</v>
      </c>
      <c r="C658" t="s">
        <v>16</v>
      </c>
      <c r="D658" t="s">
        <v>67</v>
      </c>
      <c r="E658" t="s">
        <v>16</v>
      </c>
      <c r="F658" s="23">
        <f>IF(OR(D658="Darba diena",D658="Pārcelta darba diena"),IF(AND(E658="Jā",Grafiks!$N$3&gt;=7),Grafiks!$N$3-1,Grafiks!$N$3),0)</f>
      </c>
    </row>
    <row r="659" spans="1:6" x14ac:dyDescent="0.25">
      <c r="A659" s="30">
        <v>46680</v>
      </c>
      <c r="B659" t="s">
        <v>69</v>
      </c>
      <c r="C659" t="s">
        <v>16</v>
      </c>
      <c r="D659" t="s">
        <v>67</v>
      </c>
      <c r="E659" t="s">
        <v>16</v>
      </c>
      <c r="F659" s="23">
        <f>IF(OR(D659="Darba diena",D659="Pārcelta darba diena"),IF(AND(E659="Jā",Grafiks!$N$3&gt;=7),Grafiks!$N$3-1,Grafiks!$N$3),0)</f>
      </c>
    </row>
    <row r="660" spans="1:6" x14ac:dyDescent="0.25">
      <c r="A660" s="30">
        <v>46681</v>
      </c>
      <c r="B660" t="s">
        <v>57</v>
      </c>
      <c r="C660" t="s">
        <v>16</v>
      </c>
      <c r="D660" t="s">
        <v>67</v>
      </c>
      <c r="E660" t="s">
        <v>16</v>
      </c>
      <c r="F660" s="23">
        <f>IF(OR(D660="Darba diena",D660="Pārcelta darba diena"),IF(AND(E660="Jā",Grafiks!$N$3&gt;=7),Grafiks!$N$3-1,Grafiks!$N$3),0)</f>
      </c>
    </row>
    <row r="661" spans="1:6" x14ac:dyDescent="0.25">
      <c r="A661" s="30">
        <v>46682</v>
      </c>
      <c r="B661" t="s">
        <v>60</v>
      </c>
      <c r="C661" t="s">
        <v>16</v>
      </c>
      <c r="D661" t="s">
        <v>67</v>
      </c>
      <c r="E661" t="s">
        <v>16</v>
      </c>
      <c r="F661" s="23">
        <f>IF(OR(D661="Darba diena",D661="Pārcelta darba diena"),IF(AND(E661="Jā",Grafiks!$N$3&gt;=7),Grafiks!$N$3-1,Grafiks!$N$3),0)</f>
      </c>
    </row>
    <row r="662" spans="1:6" x14ac:dyDescent="0.25">
      <c r="A662" s="35">
        <v>46683</v>
      </c>
      <c r="B662" s="36" t="s">
        <v>63</v>
      </c>
      <c r="C662" s="36" t="s">
        <v>16</v>
      </c>
      <c r="D662" s="36" t="s">
        <v>64</v>
      </c>
      <c r="E662" s="36" t="s">
        <v>16</v>
      </c>
      <c r="F662" s="37">
        <f>IF(OR(D662="Darba diena",D662="Pārcelta darba diena"),IF(AND(E662="Jā",Grafiks!$N$3&gt;=7),Grafiks!$N$3-1,Grafiks!$N$3),0)</f>
      </c>
    </row>
    <row r="663" spans="1:6" x14ac:dyDescent="0.25">
      <c r="A663" s="35">
        <v>46684</v>
      </c>
      <c r="B663" s="36" t="s">
        <v>65</v>
      </c>
      <c r="C663" s="36" t="s">
        <v>16</v>
      </c>
      <c r="D663" s="36" t="s">
        <v>64</v>
      </c>
      <c r="E663" s="36" t="s">
        <v>16</v>
      </c>
      <c r="F663" s="37">
        <f>IF(OR(D663="Darba diena",D663="Pārcelta darba diena"),IF(AND(E663="Jā",Grafiks!$N$3&gt;=7),Grafiks!$N$3-1,Grafiks!$N$3),0)</f>
      </c>
    </row>
    <row r="664" spans="1:6" x14ac:dyDescent="0.25">
      <c r="A664" s="30">
        <v>46685</v>
      </c>
      <c r="B664" t="s">
        <v>66</v>
      </c>
      <c r="C664" t="s">
        <v>16</v>
      </c>
      <c r="D664" t="s">
        <v>67</v>
      </c>
      <c r="E664" t="s">
        <v>16</v>
      </c>
      <c r="F664" s="23">
        <f>IF(OR(D664="Darba diena",D664="Pārcelta darba diena"),IF(AND(E664="Jā",Grafiks!$N$3&gt;=7),Grafiks!$N$3-1,Grafiks!$N$3),0)</f>
      </c>
    </row>
    <row r="665" spans="1:6" x14ac:dyDescent="0.25">
      <c r="A665" s="30">
        <v>46686</v>
      </c>
      <c r="B665" t="s">
        <v>68</v>
      </c>
      <c r="C665" t="s">
        <v>16</v>
      </c>
      <c r="D665" t="s">
        <v>67</v>
      </c>
      <c r="E665" t="s">
        <v>16</v>
      </c>
      <c r="F665" s="23">
        <f>IF(OR(D665="Darba diena",D665="Pārcelta darba diena"),IF(AND(E665="Jā",Grafiks!$N$3&gt;=7),Grafiks!$N$3-1,Grafiks!$N$3),0)</f>
      </c>
    </row>
    <row r="666" spans="1:6" x14ac:dyDescent="0.25">
      <c r="A666" s="30">
        <v>46687</v>
      </c>
      <c r="B666" t="s">
        <v>69</v>
      </c>
      <c r="C666" t="s">
        <v>16</v>
      </c>
      <c r="D666" t="s">
        <v>67</v>
      </c>
      <c r="E666" t="s">
        <v>16</v>
      </c>
      <c r="F666" s="23">
        <f>IF(OR(D666="Darba diena",D666="Pārcelta darba diena"),IF(AND(E666="Jā",Grafiks!$N$3&gt;=7),Grafiks!$N$3-1,Grafiks!$N$3),0)</f>
      </c>
    </row>
    <row r="667" spans="1:6" x14ac:dyDescent="0.25">
      <c r="A667" s="30">
        <v>46688</v>
      </c>
      <c r="B667" t="s">
        <v>57</v>
      </c>
      <c r="C667" t="s">
        <v>16</v>
      </c>
      <c r="D667" t="s">
        <v>67</v>
      </c>
      <c r="E667" t="s">
        <v>16</v>
      </c>
      <c r="F667" s="23">
        <f>IF(OR(D667="Darba diena",D667="Pārcelta darba diena"),IF(AND(E667="Jā",Grafiks!$N$3&gt;=7),Grafiks!$N$3-1,Grafiks!$N$3),0)</f>
      </c>
    </row>
    <row r="668" spans="1:6" x14ac:dyDescent="0.25">
      <c r="A668" s="30">
        <v>46689</v>
      </c>
      <c r="B668" t="s">
        <v>60</v>
      </c>
      <c r="C668" t="s">
        <v>16</v>
      </c>
      <c r="D668" t="s">
        <v>67</v>
      </c>
      <c r="E668" t="s">
        <v>16</v>
      </c>
      <c r="F668" s="23">
        <f>IF(OR(D668="Darba diena",D668="Pārcelta darba diena"),IF(AND(E668="Jā",Grafiks!$N$3&gt;=7),Grafiks!$N$3-1,Grafiks!$N$3),0)</f>
      </c>
    </row>
    <row r="669" spans="1:6" x14ac:dyDescent="0.25">
      <c r="A669" s="35">
        <v>46690</v>
      </c>
      <c r="B669" s="36" t="s">
        <v>63</v>
      </c>
      <c r="C669" s="36" t="s">
        <v>16</v>
      </c>
      <c r="D669" s="36" t="s">
        <v>64</v>
      </c>
      <c r="E669" s="36" t="s">
        <v>16</v>
      </c>
      <c r="F669" s="37">
        <f>IF(OR(D669="Darba diena",D669="Pārcelta darba diena"),IF(AND(E669="Jā",Grafiks!$N$3&gt;=7),Grafiks!$N$3-1,Grafiks!$N$3),0)</f>
      </c>
    </row>
    <row r="670" spans="1:6" x14ac:dyDescent="0.25">
      <c r="A670" s="35">
        <v>46691</v>
      </c>
      <c r="B670" s="36" t="s">
        <v>65</v>
      </c>
      <c r="C670" s="36" t="s">
        <v>16</v>
      </c>
      <c r="D670" s="36" t="s">
        <v>64</v>
      </c>
      <c r="E670" s="36" t="s">
        <v>16</v>
      </c>
      <c r="F670" s="37">
        <f>IF(OR(D670="Darba diena",D670="Pārcelta darba diena"),IF(AND(E670="Jā",Grafiks!$N$3&gt;=7),Grafiks!$N$3-1,Grafiks!$N$3),0)</f>
      </c>
    </row>
    <row r="671" spans="1:6" x14ac:dyDescent="0.25">
      <c r="A671" s="30">
        <v>46692</v>
      </c>
      <c r="B671" t="s">
        <v>66</v>
      </c>
      <c r="C671" t="s">
        <v>16</v>
      </c>
      <c r="D671" t="s">
        <v>67</v>
      </c>
      <c r="E671" t="s">
        <v>16</v>
      </c>
      <c r="F671" s="23">
        <f>IF(OR(D671="Darba diena",D671="Pārcelta darba diena"),IF(AND(E671="Jā",Grafiks!$N$3&gt;=7),Grafiks!$N$3-1,Grafiks!$N$3),0)</f>
      </c>
    </row>
    <row r="672" spans="1:6" x14ac:dyDescent="0.25">
      <c r="A672" s="30">
        <v>46693</v>
      </c>
      <c r="B672" t="s">
        <v>68</v>
      </c>
      <c r="C672" t="s">
        <v>16</v>
      </c>
      <c r="D672" t="s">
        <v>67</v>
      </c>
      <c r="E672" t="s">
        <v>16</v>
      </c>
      <c r="F672" s="23">
        <f>IF(OR(D672="Darba diena",D672="Pārcelta darba diena"),IF(AND(E672="Jā",Grafiks!$N$3&gt;=7),Grafiks!$N$3-1,Grafiks!$N$3),0)</f>
      </c>
    </row>
    <row r="673" spans="1:6" x14ac:dyDescent="0.25">
      <c r="A673" s="30">
        <v>46694</v>
      </c>
      <c r="B673" t="s">
        <v>69</v>
      </c>
      <c r="C673" t="s">
        <v>16</v>
      </c>
      <c r="D673" t="s">
        <v>67</v>
      </c>
      <c r="E673" t="s">
        <v>16</v>
      </c>
      <c r="F673" s="23">
        <f>IF(OR(D673="Darba diena",D673="Pārcelta darba diena"),IF(AND(E673="Jā",Grafiks!$N$3&gt;=7),Grafiks!$N$3-1,Grafiks!$N$3),0)</f>
      </c>
    </row>
    <row r="674" spans="1:6" x14ac:dyDescent="0.25">
      <c r="A674" s="30">
        <v>46695</v>
      </c>
      <c r="B674" t="s">
        <v>57</v>
      </c>
      <c r="C674" t="s">
        <v>16</v>
      </c>
      <c r="D674" t="s">
        <v>67</v>
      </c>
      <c r="E674" t="s">
        <v>16</v>
      </c>
      <c r="F674" s="23">
        <f>IF(OR(D674="Darba diena",D674="Pārcelta darba diena"),IF(AND(E674="Jā",Grafiks!$N$3&gt;=7),Grafiks!$N$3-1,Grafiks!$N$3),0)</f>
      </c>
    </row>
    <row r="675" spans="1:6" x14ac:dyDescent="0.25">
      <c r="A675" s="30">
        <v>46696</v>
      </c>
      <c r="B675" t="s">
        <v>60</v>
      </c>
      <c r="C675" t="s">
        <v>16</v>
      </c>
      <c r="D675" t="s">
        <v>67</v>
      </c>
      <c r="E675" t="s">
        <v>16</v>
      </c>
      <c r="F675" s="23">
        <f>IF(OR(D675="Darba diena",D675="Pārcelta darba diena"),IF(AND(E675="Jā",Grafiks!$N$3&gt;=7),Grafiks!$N$3-1,Grafiks!$N$3),0)</f>
      </c>
    </row>
    <row r="676" spans="1:6" x14ac:dyDescent="0.25">
      <c r="A676" s="35">
        <v>46697</v>
      </c>
      <c r="B676" s="36" t="s">
        <v>63</v>
      </c>
      <c r="C676" s="36" t="s">
        <v>16</v>
      </c>
      <c r="D676" s="36" t="s">
        <v>64</v>
      </c>
      <c r="E676" s="36" t="s">
        <v>16</v>
      </c>
      <c r="F676" s="37">
        <f>IF(OR(D676="Darba diena",D676="Pārcelta darba diena"),IF(AND(E676="Jā",Grafiks!$N$3&gt;=7),Grafiks!$N$3-1,Grafiks!$N$3),0)</f>
      </c>
    </row>
    <row r="677" spans="1:6" x14ac:dyDescent="0.25">
      <c r="A677" s="35">
        <v>46698</v>
      </c>
      <c r="B677" s="36" t="s">
        <v>65</v>
      </c>
      <c r="C677" s="36" t="s">
        <v>16</v>
      </c>
      <c r="D677" s="36" t="s">
        <v>64</v>
      </c>
      <c r="E677" s="36" t="s">
        <v>16</v>
      </c>
      <c r="F677" s="37">
        <f>IF(OR(D677="Darba diena",D677="Pārcelta darba diena"),IF(AND(E677="Jā",Grafiks!$N$3&gt;=7),Grafiks!$N$3-1,Grafiks!$N$3),0)</f>
      </c>
    </row>
    <row r="678" spans="1:6" x14ac:dyDescent="0.25">
      <c r="A678" s="30">
        <v>46699</v>
      </c>
      <c r="B678" t="s">
        <v>66</v>
      </c>
      <c r="C678" t="s">
        <v>16</v>
      </c>
      <c r="D678" t="s">
        <v>67</v>
      </c>
      <c r="E678" t="s">
        <v>16</v>
      </c>
      <c r="F678" s="23">
        <f>IF(OR(D678="Darba diena",D678="Pārcelta darba diena"),IF(AND(E678="Jā",Grafiks!$N$3&gt;=7),Grafiks!$N$3-1,Grafiks!$N$3),0)</f>
      </c>
    </row>
    <row r="679" spans="1:6" x14ac:dyDescent="0.25">
      <c r="A679" s="30">
        <v>46700</v>
      </c>
      <c r="B679" t="s">
        <v>68</v>
      </c>
      <c r="C679" t="s">
        <v>16</v>
      </c>
      <c r="D679" t="s">
        <v>67</v>
      </c>
      <c r="E679" t="s">
        <v>16</v>
      </c>
      <c r="F679" s="23">
        <f>IF(OR(D679="Darba diena",D679="Pārcelta darba diena"),IF(AND(E679="Jā",Grafiks!$N$3&gt;=7),Grafiks!$N$3-1,Grafiks!$N$3),0)</f>
      </c>
    </row>
    <row r="680" spans="1:6" x14ac:dyDescent="0.25">
      <c r="A680" s="30">
        <v>46701</v>
      </c>
      <c r="B680" t="s">
        <v>69</v>
      </c>
      <c r="C680" t="s">
        <v>16</v>
      </c>
      <c r="D680" t="s">
        <v>67</v>
      </c>
      <c r="E680" t="s">
        <v>16</v>
      </c>
      <c r="F680" s="23">
        <f>IF(OR(D680="Darba diena",D680="Pārcelta darba diena"),IF(AND(E680="Jā",Grafiks!$N$3&gt;=7),Grafiks!$N$3-1,Grafiks!$N$3),0)</f>
      </c>
    </row>
    <row r="681" spans="1:6" x14ac:dyDescent="0.25">
      <c r="A681" s="30">
        <v>46702</v>
      </c>
      <c r="B681" t="s">
        <v>57</v>
      </c>
      <c r="C681" t="s">
        <v>16</v>
      </c>
      <c r="D681" t="s">
        <v>67</v>
      </c>
      <c r="E681" t="s">
        <v>16</v>
      </c>
      <c r="F681" s="23">
        <f>IF(OR(D681="Darba diena",D681="Pārcelta darba diena"),IF(AND(E681="Jā",Grafiks!$N$3&gt;=7),Grafiks!$N$3-1,Grafiks!$N$3),0)</f>
      </c>
    </row>
    <row r="682" spans="1:6" x14ac:dyDescent="0.25">
      <c r="A682" s="30">
        <v>46703</v>
      </c>
      <c r="B682" t="s">
        <v>60</v>
      </c>
      <c r="C682" t="s">
        <v>16</v>
      </c>
      <c r="D682" t="s">
        <v>67</v>
      </c>
      <c r="E682" t="s">
        <v>16</v>
      </c>
      <c r="F682" s="23">
        <f>IF(OR(D682="Darba diena",D682="Pārcelta darba diena"),IF(AND(E682="Jā",Grafiks!$N$3&gt;=7),Grafiks!$N$3-1,Grafiks!$N$3),0)</f>
      </c>
    </row>
    <row r="683" spans="1:6" x14ac:dyDescent="0.25">
      <c r="A683" s="35">
        <v>46704</v>
      </c>
      <c r="B683" s="36" t="s">
        <v>63</v>
      </c>
      <c r="C683" s="36" t="s">
        <v>16</v>
      </c>
      <c r="D683" s="36" t="s">
        <v>64</v>
      </c>
      <c r="E683" s="36" t="s">
        <v>16</v>
      </c>
      <c r="F683" s="37">
        <f>IF(OR(D683="Darba diena",D683="Pārcelta darba diena"),IF(AND(E683="Jā",Grafiks!$N$3&gt;=7),Grafiks!$N$3-1,Grafiks!$N$3),0)</f>
      </c>
    </row>
    <row r="684" spans="1:6" x14ac:dyDescent="0.25">
      <c r="A684" s="35">
        <v>46705</v>
      </c>
      <c r="B684" s="36" t="s">
        <v>65</v>
      </c>
      <c r="C684" s="36" t="s">
        <v>16</v>
      </c>
      <c r="D684" s="36" t="s">
        <v>64</v>
      </c>
      <c r="E684" s="36" t="s">
        <v>16</v>
      </c>
      <c r="F684" s="37">
        <f>IF(OR(D684="Darba diena",D684="Pārcelta darba diena"),IF(AND(E684="Jā",Grafiks!$N$3&gt;=7),Grafiks!$N$3-1,Grafiks!$N$3),0)</f>
      </c>
    </row>
    <row r="685" spans="1:6" x14ac:dyDescent="0.25">
      <c r="A685" s="30">
        <v>46706</v>
      </c>
      <c r="B685" t="s">
        <v>66</v>
      </c>
      <c r="C685" t="s">
        <v>16</v>
      </c>
      <c r="D685" t="s">
        <v>67</v>
      </c>
      <c r="E685" t="s">
        <v>16</v>
      </c>
      <c r="F685" s="23">
        <f>IF(OR(D685="Darba diena",D685="Pārcelta darba diena"),IF(AND(E685="Jā",Grafiks!$N$3&gt;=7),Grafiks!$N$3-1,Grafiks!$N$3),0)</f>
      </c>
    </row>
    <row r="686" spans="1:6" x14ac:dyDescent="0.25">
      <c r="A686" s="30">
        <v>46707</v>
      </c>
      <c r="B686" t="s">
        <v>68</v>
      </c>
      <c r="C686" t="s">
        <v>16</v>
      </c>
      <c r="D686" t="s">
        <v>67</v>
      </c>
      <c r="E686" t="s">
        <v>16</v>
      </c>
      <c r="F686" s="23">
        <f>IF(OR(D686="Darba diena",D686="Pārcelta darba diena"),IF(AND(E686="Jā",Grafiks!$N$3&gt;=7),Grafiks!$N$3-1,Grafiks!$N$3),0)</f>
      </c>
    </row>
    <row r="687" spans="1:6" x14ac:dyDescent="0.25">
      <c r="A687" s="30">
        <v>46708</v>
      </c>
      <c r="B687" t="s">
        <v>69</v>
      </c>
      <c r="C687" t="s">
        <v>16</v>
      </c>
      <c r="D687" t="s">
        <v>67</v>
      </c>
      <c r="E687" t="s">
        <v>72</v>
      </c>
      <c r="F687" s="23">
        <f>IF(OR(D687="Darba diena",D687="Pārcelta darba diena"),IF(AND(E687="Jā",Grafiks!$N$3&gt;=7),Grafiks!$N$3-1,Grafiks!$N$3),0)</f>
      </c>
    </row>
    <row r="688" spans="1:6" x14ac:dyDescent="0.25">
      <c r="A688" s="32">
        <v>46709</v>
      </c>
      <c r="B688" s="33" t="s">
        <v>57</v>
      </c>
      <c r="C688" s="33" t="s">
        <v>82</v>
      </c>
      <c r="D688" s="33" t="s">
        <v>59</v>
      </c>
      <c r="E688" s="33" t="s">
        <v>16</v>
      </c>
      <c r="F688" s="34">
        <f>IF(OR(D688="Darba diena",D688="Pārcelta darba diena"),IF(AND(E688="Jā",Grafiks!$N$3&gt;=7),Grafiks!$N$3-1,Grafiks!$N$3),0)</f>
      </c>
    </row>
    <row r="689" spans="1:6" x14ac:dyDescent="0.25">
      <c r="A689" s="30">
        <v>46710</v>
      </c>
      <c r="B689" t="s">
        <v>60</v>
      </c>
      <c r="C689" t="s">
        <v>16</v>
      </c>
      <c r="D689" t="s">
        <v>67</v>
      </c>
      <c r="E689" t="s">
        <v>16</v>
      </c>
      <c r="F689" s="23">
        <f>IF(OR(D689="Darba diena",D689="Pārcelta darba diena"),IF(AND(E689="Jā",Grafiks!$N$3&gt;=7),Grafiks!$N$3-1,Grafiks!$N$3),0)</f>
      </c>
    </row>
    <row r="690" spans="1:6" x14ac:dyDescent="0.25">
      <c r="A690" s="35">
        <v>46711</v>
      </c>
      <c r="B690" s="36" t="s">
        <v>63</v>
      </c>
      <c r="C690" s="36" t="s">
        <v>16</v>
      </c>
      <c r="D690" s="36" t="s">
        <v>64</v>
      </c>
      <c r="E690" s="36" t="s">
        <v>16</v>
      </c>
      <c r="F690" s="37">
        <f>IF(OR(D690="Darba diena",D690="Pārcelta darba diena"),IF(AND(E690="Jā",Grafiks!$N$3&gt;=7),Grafiks!$N$3-1,Grafiks!$N$3),0)</f>
      </c>
    </row>
    <row r="691" spans="1:6" x14ac:dyDescent="0.25">
      <c r="A691" s="35">
        <v>46712</v>
      </c>
      <c r="B691" s="36" t="s">
        <v>65</v>
      </c>
      <c r="C691" s="36" t="s">
        <v>16</v>
      </c>
      <c r="D691" s="36" t="s">
        <v>64</v>
      </c>
      <c r="E691" s="36" t="s">
        <v>16</v>
      </c>
      <c r="F691" s="37">
        <f>IF(OR(D691="Darba diena",D691="Pārcelta darba diena"),IF(AND(E691="Jā",Grafiks!$N$3&gt;=7),Grafiks!$N$3-1,Grafiks!$N$3),0)</f>
      </c>
    </row>
    <row r="692" spans="1:6" x14ac:dyDescent="0.25">
      <c r="A692" s="30">
        <v>46713</v>
      </c>
      <c r="B692" t="s">
        <v>66</v>
      </c>
      <c r="C692" t="s">
        <v>16</v>
      </c>
      <c r="D692" t="s">
        <v>67</v>
      </c>
      <c r="E692" t="s">
        <v>16</v>
      </c>
      <c r="F692" s="23">
        <f>IF(OR(D692="Darba diena",D692="Pārcelta darba diena"),IF(AND(E692="Jā",Grafiks!$N$3&gt;=7),Grafiks!$N$3-1,Grafiks!$N$3),0)</f>
      </c>
    </row>
    <row r="693" spans="1:6" x14ac:dyDescent="0.25">
      <c r="A693" s="30">
        <v>46714</v>
      </c>
      <c r="B693" t="s">
        <v>68</v>
      </c>
      <c r="C693" t="s">
        <v>16</v>
      </c>
      <c r="D693" t="s">
        <v>67</v>
      </c>
      <c r="E693" t="s">
        <v>16</v>
      </c>
      <c r="F693" s="23">
        <f>IF(OR(D693="Darba diena",D693="Pārcelta darba diena"),IF(AND(E693="Jā",Grafiks!$N$3&gt;=7),Grafiks!$N$3-1,Grafiks!$N$3),0)</f>
      </c>
    </row>
    <row r="694" spans="1:6" x14ac:dyDescent="0.25">
      <c r="A694" s="30">
        <v>46715</v>
      </c>
      <c r="B694" t="s">
        <v>69</v>
      </c>
      <c r="C694" t="s">
        <v>16</v>
      </c>
      <c r="D694" t="s">
        <v>67</v>
      </c>
      <c r="E694" t="s">
        <v>16</v>
      </c>
      <c r="F694" s="23">
        <f>IF(OR(D694="Darba diena",D694="Pārcelta darba diena"),IF(AND(E694="Jā",Grafiks!$N$3&gt;=7),Grafiks!$N$3-1,Grafiks!$N$3),0)</f>
      </c>
    </row>
    <row r="695" spans="1:6" x14ac:dyDescent="0.25">
      <c r="A695" s="30">
        <v>46716</v>
      </c>
      <c r="B695" t="s">
        <v>57</v>
      </c>
      <c r="C695" t="s">
        <v>16</v>
      </c>
      <c r="D695" t="s">
        <v>67</v>
      </c>
      <c r="E695" t="s">
        <v>16</v>
      </c>
      <c r="F695" s="23">
        <f>IF(OR(D695="Darba diena",D695="Pārcelta darba diena"),IF(AND(E695="Jā",Grafiks!$N$3&gt;=7),Grafiks!$N$3-1,Grafiks!$N$3),0)</f>
      </c>
    </row>
    <row r="696" spans="1:6" x14ac:dyDescent="0.25">
      <c r="A696" s="30">
        <v>46717</v>
      </c>
      <c r="B696" t="s">
        <v>60</v>
      </c>
      <c r="C696" t="s">
        <v>16</v>
      </c>
      <c r="D696" t="s">
        <v>67</v>
      </c>
      <c r="E696" t="s">
        <v>16</v>
      </c>
      <c r="F696" s="23">
        <f>IF(OR(D696="Darba diena",D696="Pārcelta darba diena"),IF(AND(E696="Jā",Grafiks!$N$3&gt;=7),Grafiks!$N$3-1,Grafiks!$N$3),0)</f>
      </c>
    </row>
    <row r="697" spans="1:6" x14ac:dyDescent="0.25">
      <c r="A697" s="35">
        <v>46718</v>
      </c>
      <c r="B697" s="36" t="s">
        <v>63</v>
      </c>
      <c r="C697" s="36" t="s">
        <v>16</v>
      </c>
      <c r="D697" s="36" t="s">
        <v>64</v>
      </c>
      <c r="E697" s="36" t="s">
        <v>16</v>
      </c>
      <c r="F697" s="37">
        <f>IF(OR(D697="Darba diena",D697="Pārcelta darba diena"),IF(AND(E697="Jā",Grafiks!$N$3&gt;=7),Grafiks!$N$3-1,Grafiks!$N$3),0)</f>
      </c>
    </row>
    <row r="698" spans="1:6" x14ac:dyDescent="0.25">
      <c r="A698" s="35">
        <v>46719</v>
      </c>
      <c r="B698" s="36" t="s">
        <v>65</v>
      </c>
      <c r="C698" s="36" t="s">
        <v>16</v>
      </c>
      <c r="D698" s="36" t="s">
        <v>64</v>
      </c>
      <c r="E698" s="36" t="s">
        <v>16</v>
      </c>
      <c r="F698" s="37">
        <f>IF(OR(D698="Darba diena",D698="Pārcelta darba diena"),IF(AND(E698="Jā",Grafiks!$N$3&gt;=7),Grafiks!$N$3-1,Grafiks!$N$3),0)</f>
      </c>
    </row>
    <row r="699" spans="1:6" x14ac:dyDescent="0.25">
      <c r="A699" s="30">
        <v>46720</v>
      </c>
      <c r="B699" t="s">
        <v>66</v>
      </c>
      <c r="C699" t="s">
        <v>16</v>
      </c>
      <c r="D699" t="s">
        <v>67</v>
      </c>
      <c r="E699" t="s">
        <v>16</v>
      </c>
      <c r="F699" s="23">
        <f>IF(OR(D699="Darba diena",D699="Pārcelta darba diena"),IF(AND(E699="Jā",Grafiks!$N$3&gt;=7),Grafiks!$N$3-1,Grafiks!$N$3),0)</f>
      </c>
    </row>
    <row r="700" spans="1:6" x14ac:dyDescent="0.25">
      <c r="A700" s="30">
        <v>46721</v>
      </c>
      <c r="B700" t="s">
        <v>68</v>
      </c>
      <c r="C700" t="s">
        <v>16</v>
      </c>
      <c r="D700" t="s">
        <v>67</v>
      </c>
      <c r="E700" t="s">
        <v>16</v>
      </c>
      <c r="F700" s="23">
        <f>IF(OR(D700="Darba diena",D700="Pārcelta darba diena"),IF(AND(E700="Jā",Grafiks!$N$3&gt;=7),Grafiks!$N$3-1,Grafiks!$N$3),0)</f>
      </c>
    </row>
    <row r="701" spans="1:6" x14ac:dyDescent="0.25">
      <c r="A701" s="30">
        <v>46722</v>
      </c>
      <c r="B701" t="s">
        <v>69</v>
      </c>
      <c r="C701" t="s">
        <v>16</v>
      </c>
      <c r="D701" t="s">
        <v>67</v>
      </c>
      <c r="E701" t="s">
        <v>16</v>
      </c>
      <c r="F701" s="23">
        <f>IF(OR(D701="Darba diena",D701="Pārcelta darba diena"),IF(AND(E701="Jā",Grafiks!$N$3&gt;=7),Grafiks!$N$3-1,Grafiks!$N$3),0)</f>
      </c>
    </row>
    <row r="702" spans="1:6" x14ac:dyDescent="0.25">
      <c r="A702" s="30">
        <v>46723</v>
      </c>
      <c r="B702" t="s">
        <v>57</v>
      </c>
      <c r="C702" t="s">
        <v>16</v>
      </c>
      <c r="D702" t="s">
        <v>67</v>
      </c>
      <c r="E702" t="s">
        <v>16</v>
      </c>
      <c r="F702" s="23">
        <f>IF(OR(D702="Darba diena",D702="Pārcelta darba diena"),IF(AND(E702="Jā",Grafiks!$N$3&gt;=7),Grafiks!$N$3-1,Grafiks!$N$3),0)</f>
      </c>
    </row>
    <row r="703" spans="1:6" x14ac:dyDescent="0.25">
      <c r="A703" s="30">
        <v>46724</v>
      </c>
      <c r="B703" t="s">
        <v>60</v>
      </c>
      <c r="C703" t="s">
        <v>16</v>
      </c>
      <c r="D703" t="s">
        <v>67</v>
      </c>
      <c r="E703" t="s">
        <v>16</v>
      </c>
      <c r="F703" s="23">
        <f>IF(OR(D703="Darba diena",D703="Pārcelta darba diena"),IF(AND(E703="Jā",Grafiks!$N$3&gt;=7),Grafiks!$N$3-1,Grafiks!$N$3),0)</f>
      </c>
    </row>
    <row r="704" spans="1:6" x14ac:dyDescent="0.25">
      <c r="A704" s="35">
        <v>46725</v>
      </c>
      <c r="B704" s="36" t="s">
        <v>63</v>
      </c>
      <c r="C704" s="36" t="s">
        <v>16</v>
      </c>
      <c r="D704" s="36" t="s">
        <v>64</v>
      </c>
      <c r="E704" s="36" t="s">
        <v>16</v>
      </c>
      <c r="F704" s="37">
        <f>IF(OR(D704="Darba diena",D704="Pārcelta darba diena"),IF(AND(E704="Jā",Grafiks!$N$3&gt;=7),Grafiks!$N$3-1,Grafiks!$N$3),0)</f>
      </c>
    </row>
    <row r="705" spans="1:6" x14ac:dyDescent="0.25">
      <c r="A705" s="35">
        <v>46726</v>
      </c>
      <c r="B705" s="36" t="s">
        <v>65</v>
      </c>
      <c r="C705" s="36" t="s">
        <v>16</v>
      </c>
      <c r="D705" s="36" t="s">
        <v>64</v>
      </c>
      <c r="E705" s="36" t="s">
        <v>16</v>
      </c>
      <c r="F705" s="37">
        <f>IF(OR(D705="Darba diena",D705="Pārcelta darba diena"),IF(AND(E705="Jā",Grafiks!$N$3&gt;=7),Grafiks!$N$3-1,Grafiks!$N$3),0)</f>
      </c>
    </row>
    <row r="706" spans="1:6" x14ac:dyDescent="0.25">
      <c r="A706" s="30">
        <v>46727</v>
      </c>
      <c r="B706" t="s">
        <v>66</v>
      </c>
      <c r="C706" t="s">
        <v>16</v>
      </c>
      <c r="D706" t="s">
        <v>67</v>
      </c>
      <c r="E706" t="s">
        <v>16</v>
      </c>
      <c r="F706" s="23">
        <f>IF(OR(D706="Darba diena",D706="Pārcelta darba diena"),IF(AND(E706="Jā",Grafiks!$N$3&gt;=7),Grafiks!$N$3-1,Grafiks!$N$3),0)</f>
      </c>
    </row>
    <row r="707" spans="1:6" x14ac:dyDescent="0.25">
      <c r="A707" s="30">
        <v>46728</v>
      </c>
      <c r="B707" t="s">
        <v>68</v>
      </c>
      <c r="C707" t="s">
        <v>16</v>
      </c>
      <c r="D707" t="s">
        <v>67</v>
      </c>
      <c r="E707" t="s">
        <v>16</v>
      </c>
      <c r="F707" s="23">
        <f>IF(OR(D707="Darba diena",D707="Pārcelta darba diena"),IF(AND(E707="Jā",Grafiks!$N$3&gt;=7),Grafiks!$N$3-1,Grafiks!$N$3),0)</f>
      </c>
    </row>
    <row r="708" spans="1:6" x14ac:dyDescent="0.25">
      <c r="A708" s="30">
        <v>46729</v>
      </c>
      <c r="B708" t="s">
        <v>69</v>
      </c>
      <c r="C708" t="s">
        <v>16</v>
      </c>
      <c r="D708" t="s">
        <v>67</v>
      </c>
      <c r="E708" t="s">
        <v>16</v>
      </c>
      <c r="F708" s="23">
        <f>IF(OR(D708="Darba diena",D708="Pārcelta darba diena"),IF(AND(E708="Jā",Grafiks!$N$3&gt;=7),Grafiks!$N$3-1,Grafiks!$N$3),0)</f>
      </c>
    </row>
    <row r="709" spans="1:6" x14ac:dyDescent="0.25">
      <c r="A709" s="30">
        <v>46730</v>
      </c>
      <c r="B709" t="s">
        <v>57</v>
      </c>
      <c r="C709" t="s">
        <v>16</v>
      </c>
      <c r="D709" t="s">
        <v>67</v>
      </c>
      <c r="E709" t="s">
        <v>16</v>
      </c>
      <c r="F709" s="23">
        <f>IF(OR(D709="Darba diena",D709="Pārcelta darba diena"),IF(AND(E709="Jā",Grafiks!$N$3&gt;=7),Grafiks!$N$3-1,Grafiks!$N$3),0)</f>
      </c>
    </row>
    <row r="710" spans="1:6" x14ac:dyDescent="0.25">
      <c r="A710" s="30">
        <v>46731</v>
      </c>
      <c r="B710" t="s">
        <v>60</v>
      </c>
      <c r="C710" t="s">
        <v>16</v>
      </c>
      <c r="D710" t="s">
        <v>67</v>
      </c>
      <c r="E710" t="s">
        <v>16</v>
      </c>
      <c r="F710" s="23">
        <f>IF(OR(D710="Darba diena",D710="Pārcelta darba diena"),IF(AND(E710="Jā",Grafiks!$N$3&gt;=7),Grafiks!$N$3-1,Grafiks!$N$3),0)</f>
      </c>
    </row>
    <row r="711" spans="1:6" x14ac:dyDescent="0.25">
      <c r="A711" s="35">
        <v>46732</v>
      </c>
      <c r="B711" s="36" t="s">
        <v>63</v>
      </c>
      <c r="C711" s="36" t="s">
        <v>16</v>
      </c>
      <c r="D711" s="36" t="s">
        <v>64</v>
      </c>
      <c r="E711" s="36" t="s">
        <v>16</v>
      </c>
      <c r="F711" s="37">
        <f>IF(OR(D711="Darba diena",D711="Pārcelta darba diena"),IF(AND(E711="Jā",Grafiks!$N$3&gt;=7),Grafiks!$N$3-1,Grafiks!$N$3),0)</f>
      </c>
    </row>
    <row r="712" spans="1:6" x14ac:dyDescent="0.25">
      <c r="A712" s="35">
        <v>46733</v>
      </c>
      <c r="B712" s="36" t="s">
        <v>65</v>
      </c>
      <c r="C712" s="36" t="s">
        <v>16</v>
      </c>
      <c r="D712" s="36" t="s">
        <v>64</v>
      </c>
      <c r="E712" s="36" t="s">
        <v>16</v>
      </c>
      <c r="F712" s="37">
        <f>IF(OR(D712="Darba diena",D712="Pārcelta darba diena"),IF(AND(E712="Jā",Grafiks!$N$3&gt;=7),Grafiks!$N$3-1,Grafiks!$N$3),0)</f>
      </c>
    </row>
    <row r="713" spans="1:6" x14ac:dyDescent="0.25">
      <c r="A713" s="30">
        <v>46734</v>
      </c>
      <c r="B713" t="s">
        <v>66</v>
      </c>
      <c r="C713" t="s">
        <v>16</v>
      </c>
      <c r="D713" t="s">
        <v>67</v>
      </c>
      <c r="E713" t="s">
        <v>16</v>
      </c>
      <c r="F713" s="23">
        <f>IF(OR(D713="Darba diena",D713="Pārcelta darba diena"),IF(AND(E713="Jā",Grafiks!$N$3&gt;=7),Grafiks!$N$3-1,Grafiks!$N$3),0)</f>
      </c>
    </row>
    <row r="714" spans="1:6" x14ac:dyDescent="0.25">
      <c r="A714" s="30">
        <v>46735</v>
      </c>
      <c r="B714" t="s">
        <v>68</v>
      </c>
      <c r="C714" t="s">
        <v>16</v>
      </c>
      <c r="D714" t="s">
        <v>67</v>
      </c>
      <c r="E714" t="s">
        <v>16</v>
      </c>
      <c r="F714" s="23">
        <f>IF(OR(D714="Darba diena",D714="Pārcelta darba diena"),IF(AND(E714="Jā",Grafiks!$N$3&gt;=7),Grafiks!$N$3-1,Grafiks!$N$3),0)</f>
      </c>
    </row>
    <row r="715" spans="1:6" x14ac:dyDescent="0.25">
      <c r="A715" s="30">
        <v>46736</v>
      </c>
      <c r="B715" t="s">
        <v>69</v>
      </c>
      <c r="C715" t="s">
        <v>16</v>
      </c>
      <c r="D715" t="s">
        <v>67</v>
      </c>
      <c r="E715" t="s">
        <v>16</v>
      </c>
      <c r="F715" s="23">
        <f>IF(OR(D715="Darba diena",D715="Pārcelta darba diena"),IF(AND(E715="Jā",Grafiks!$N$3&gt;=7),Grafiks!$N$3-1,Grafiks!$N$3),0)</f>
      </c>
    </row>
    <row r="716" spans="1:6" x14ac:dyDescent="0.25">
      <c r="A716" s="30">
        <v>46737</v>
      </c>
      <c r="B716" t="s">
        <v>57</v>
      </c>
      <c r="C716" t="s">
        <v>16</v>
      </c>
      <c r="D716" t="s">
        <v>67</v>
      </c>
      <c r="E716" t="s">
        <v>16</v>
      </c>
      <c r="F716" s="23">
        <f>IF(OR(D716="Darba diena",D716="Pārcelta darba diena"),IF(AND(E716="Jā",Grafiks!$N$3&gt;=7),Grafiks!$N$3-1,Grafiks!$N$3),0)</f>
      </c>
    </row>
    <row r="717" spans="1:6" x14ac:dyDescent="0.25">
      <c r="A717" s="30">
        <v>46738</v>
      </c>
      <c r="B717" t="s">
        <v>60</v>
      </c>
      <c r="C717" t="s">
        <v>16</v>
      </c>
      <c r="D717" t="s">
        <v>67</v>
      </c>
      <c r="E717" t="s">
        <v>16</v>
      </c>
      <c r="F717" s="23">
        <f>IF(OR(D717="Darba diena",D717="Pārcelta darba diena"),IF(AND(E717="Jā",Grafiks!$N$3&gt;=7),Grafiks!$N$3-1,Grafiks!$N$3),0)</f>
      </c>
    </row>
    <row r="718" spans="1:6" x14ac:dyDescent="0.25">
      <c r="A718" s="35">
        <v>46739</v>
      </c>
      <c r="B718" s="36" t="s">
        <v>63</v>
      </c>
      <c r="C718" s="36" t="s">
        <v>16</v>
      </c>
      <c r="D718" s="36" t="s">
        <v>64</v>
      </c>
      <c r="E718" s="36" t="s">
        <v>16</v>
      </c>
      <c r="F718" s="37">
        <f>IF(OR(D718="Darba diena",D718="Pārcelta darba diena"),IF(AND(E718="Jā",Grafiks!$N$3&gt;=7),Grafiks!$N$3-1,Grafiks!$N$3),0)</f>
      </c>
    </row>
    <row r="719" spans="1:6" x14ac:dyDescent="0.25">
      <c r="A719" s="35">
        <v>46740</v>
      </c>
      <c r="B719" s="36" t="s">
        <v>65</v>
      </c>
      <c r="C719" s="36" t="s">
        <v>16</v>
      </c>
      <c r="D719" s="36" t="s">
        <v>64</v>
      </c>
      <c r="E719" s="36" t="s">
        <v>16</v>
      </c>
      <c r="F719" s="37">
        <f>IF(OR(D719="Darba diena",D719="Pārcelta darba diena"),IF(AND(E719="Jā",Grafiks!$N$3&gt;=7),Grafiks!$N$3-1,Grafiks!$N$3),0)</f>
      </c>
    </row>
    <row r="720" spans="1:6" x14ac:dyDescent="0.25">
      <c r="A720" s="30">
        <v>46741</v>
      </c>
      <c r="B720" t="s">
        <v>66</v>
      </c>
      <c r="C720" t="s">
        <v>16</v>
      </c>
      <c r="D720" t="s">
        <v>67</v>
      </c>
      <c r="E720" t="s">
        <v>16</v>
      </c>
      <c r="F720" s="23">
        <f>IF(OR(D720="Darba diena",D720="Pārcelta darba diena"),IF(AND(E720="Jā",Grafiks!$N$3&gt;=7),Grafiks!$N$3-1,Grafiks!$N$3),0)</f>
      </c>
    </row>
    <row r="721" spans="1:6" x14ac:dyDescent="0.25">
      <c r="A721" s="30">
        <v>46742</v>
      </c>
      <c r="B721" t="s">
        <v>68</v>
      </c>
      <c r="C721" t="s">
        <v>16</v>
      </c>
      <c r="D721" t="s">
        <v>67</v>
      </c>
      <c r="E721" t="s">
        <v>16</v>
      </c>
      <c r="F721" s="23">
        <f>IF(OR(D721="Darba diena",D721="Pārcelta darba diena"),IF(AND(E721="Jā",Grafiks!$N$3&gt;=7),Grafiks!$N$3-1,Grafiks!$N$3),0)</f>
      </c>
    </row>
    <row r="722" spans="1:6" x14ac:dyDescent="0.25">
      <c r="A722" s="30">
        <v>46743</v>
      </c>
      <c r="B722" t="s">
        <v>69</v>
      </c>
      <c r="C722" t="s">
        <v>16</v>
      </c>
      <c r="D722" t="s">
        <v>67</v>
      </c>
      <c r="E722" t="s">
        <v>16</v>
      </c>
      <c r="F722" s="23">
        <f>IF(OR(D722="Darba diena",D722="Pārcelta darba diena"),IF(AND(E722="Jā",Grafiks!$N$3&gt;=7),Grafiks!$N$3-1,Grafiks!$N$3),0)</f>
      </c>
    </row>
    <row r="723" spans="1:6" x14ac:dyDescent="0.25">
      <c r="A723" s="30">
        <v>46744</v>
      </c>
      <c r="B723" t="s">
        <v>57</v>
      </c>
      <c r="C723" t="s">
        <v>16</v>
      </c>
      <c r="D723" t="s">
        <v>67</v>
      </c>
      <c r="E723" t="s">
        <v>72</v>
      </c>
      <c r="F723" s="23">
        <f>IF(OR(D723="Darba diena",D723="Pārcelta darba diena"),IF(AND(E723="Jā",Grafiks!$N$3&gt;=7),Grafiks!$N$3-1,Grafiks!$N$3),0)</f>
      </c>
    </row>
    <row r="724" spans="1:6" x14ac:dyDescent="0.25">
      <c r="A724" s="32">
        <v>46745</v>
      </c>
      <c r="B724" s="33" t="s">
        <v>60</v>
      </c>
      <c r="C724" s="33" t="s">
        <v>83</v>
      </c>
      <c r="D724" s="33" t="s">
        <v>59</v>
      </c>
      <c r="E724" s="33" t="s">
        <v>16</v>
      </c>
      <c r="F724" s="34">
        <f>IF(OR(D724="Darba diena",D724="Pārcelta darba diena"),IF(AND(E724="Jā",Grafiks!$N$3&gt;=7),Grafiks!$N$3-1,Grafiks!$N$3),0)</f>
      </c>
    </row>
    <row r="725" spans="1:6" x14ac:dyDescent="0.25">
      <c r="A725" s="32">
        <v>46746</v>
      </c>
      <c r="B725" s="33" t="s">
        <v>63</v>
      </c>
      <c r="C725" s="33" t="s">
        <v>84</v>
      </c>
      <c r="D725" s="33" t="s">
        <v>59</v>
      </c>
      <c r="E725" s="33" t="s">
        <v>16</v>
      </c>
      <c r="F725" s="34">
        <f>IF(OR(D725="Darba diena",D725="Pārcelta darba diena"),IF(AND(E725="Jā",Grafiks!$N$3&gt;=7),Grafiks!$N$3-1,Grafiks!$N$3),0)</f>
      </c>
    </row>
    <row r="726" spans="1:6" x14ac:dyDescent="0.25">
      <c r="A726" s="32">
        <v>46747</v>
      </c>
      <c r="B726" s="33" t="s">
        <v>65</v>
      </c>
      <c r="C726" s="33" t="s">
        <v>85</v>
      </c>
      <c r="D726" s="33" t="s">
        <v>59</v>
      </c>
      <c r="E726" s="33" t="s">
        <v>16</v>
      </c>
      <c r="F726" s="34">
        <f>IF(OR(D726="Darba diena",D726="Pārcelta darba diena"),IF(AND(E726="Jā",Grafiks!$N$3&gt;=7),Grafiks!$N$3-1,Grafiks!$N$3),0)</f>
      </c>
    </row>
    <row r="727" spans="1:6" x14ac:dyDescent="0.25">
      <c r="A727" s="30">
        <v>46748</v>
      </c>
      <c r="B727" t="s">
        <v>66</v>
      </c>
      <c r="C727" t="s">
        <v>16</v>
      </c>
      <c r="D727" t="s">
        <v>67</v>
      </c>
      <c r="E727" t="s">
        <v>16</v>
      </c>
      <c r="F727" s="23">
        <f>IF(OR(D727="Darba diena",D727="Pārcelta darba diena"),IF(AND(E727="Jā",Grafiks!$N$3&gt;=7),Grafiks!$N$3-1,Grafiks!$N$3),0)</f>
      </c>
    </row>
    <row r="728" spans="1:6" x14ac:dyDescent="0.25">
      <c r="A728" s="30">
        <v>46749</v>
      </c>
      <c r="B728" t="s">
        <v>68</v>
      </c>
      <c r="C728" t="s">
        <v>16</v>
      </c>
      <c r="D728" t="s">
        <v>67</v>
      </c>
      <c r="E728" t="s">
        <v>16</v>
      </c>
      <c r="F728" s="23">
        <f>IF(OR(D728="Darba diena",D728="Pārcelta darba diena"),IF(AND(E728="Jā",Grafiks!$N$3&gt;=7),Grafiks!$N$3-1,Grafiks!$N$3),0)</f>
      </c>
    </row>
    <row r="729" spans="1:6" x14ac:dyDescent="0.25">
      <c r="A729" s="30">
        <v>46750</v>
      </c>
      <c r="B729" t="s">
        <v>69</v>
      </c>
      <c r="C729" t="s">
        <v>16</v>
      </c>
      <c r="D729" t="s">
        <v>67</v>
      </c>
      <c r="E729" t="s">
        <v>16</v>
      </c>
      <c r="F729" s="23">
        <f>IF(OR(D729="Darba diena",D729="Pārcelta darba diena"),IF(AND(E729="Jā",Grafiks!$N$3&gt;=7),Grafiks!$N$3-1,Grafiks!$N$3),0)</f>
      </c>
    </row>
    <row r="730" spans="1:6" x14ac:dyDescent="0.25">
      <c r="A730" s="30">
        <v>46751</v>
      </c>
      <c r="B730" t="s">
        <v>57</v>
      </c>
      <c r="C730" t="s">
        <v>16</v>
      </c>
      <c r="D730" t="s">
        <v>67</v>
      </c>
      <c r="E730" t="s">
        <v>72</v>
      </c>
      <c r="F730" s="23">
        <f>IF(OR(D730="Darba diena",D730="Pārcelta darba diena"),IF(AND(E730="Jā",Grafiks!$N$3&gt;=7),Grafiks!$N$3-1,Grafiks!$N$3),0)</f>
      </c>
    </row>
    <row r="731" spans="1:6" x14ac:dyDescent="0.25">
      <c r="A731" s="32">
        <v>46752</v>
      </c>
      <c r="B731" s="33" t="s">
        <v>60</v>
      </c>
      <c r="C731" s="33" t="s">
        <v>86</v>
      </c>
      <c r="D731" s="33" t="s">
        <v>59</v>
      </c>
      <c r="E731" s="33" t="s">
        <v>16</v>
      </c>
      <c r="F731" s="34">
        <f>IF(OR(D731="Darba diena",D731="Pārcelta darba diena"),IF(AND(E731="Jā",Grafiks!$N$3&gt;=7),Grafiks!$N$3-1,Grafiks!$N$3),0)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Lasīt mani</vt:lpstr>
      <vt:lpstr>Grafiks</vt:lpstr>
      <vt:lpstr>Kodi</vt:lpstr>
      <vt:lpstr>Kalendārs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darbalaikauzskaite.lv</dc:creator>
  <dc:title>Darba un maiņu grafiks</dc:title>
  <dc:subject/>
  <dc:description/>
  <cp:keywords/>
  <cp:category/>
  <cp:lastModifiedBy>Unknown</cp:lastModifiedBy>
  <dcterms:created xsi:type="dcterms:W3CDTF">2026-09-30T13:49:36Z</dcterms:created>
  <dcterms:modified xsi:type="dcterms:W3CDTF">2026-09-30T13:49:36Z</dcterms:modified>
</cp:coreProperties>
</file>